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90" windowWidth="15480" windowHeight="11010"/>
  </bookViews>
  <sheets>
    <sheet name="Приложение 10" sheetId="8" r:id="rId1"/>
  </sheets>
  <definedNames>
    <definedName name="_xlnm._FilterDatabase" localSheetId="0" hidden="1">'Приложение 10'!$A$9:$J$571</definedName>
    <definedName name="_xlnm.Print_Titles" localSheetId="0">'Приложение 10'!$9:$9</definedName>
  </definedNames>
  <calcPr calcId="124519"/>
</workbook>
</file>

<file path=xl/calcChain.xml><?xml version="1.0" encoding="utf-8"?>
<calcChain xmlns="http://schemas.openxmlformats.org/spreadsheetml/2006/main">
  <c r="L102" i="8"/>
  <c r="L565"/>
  <c r="L559"/>
  <c r="L558" s="1"/>
  <c r="L556"/>
  <c r="L555" s="1"/>
  <c r="L553"/>
  <c r="L552" s="1"/>
  <c r="L550"/>
  <c r="L546"/>
  <c r="L545" s="1"/>
  <c r="L543"/>
  <c r="L542" s="1"/>
  <c r="L540"/>
  <c r="L539" s="1"/>
  <c r="L536"/>
  <c r="L535" s="1"/>
  <c r="L533"/>
  <c r="L531"/>
  <c r="L527"/>
  <c r="L525"/>
  <c r="L522"/>
  <c r="L519"/>
  <c r="L517"/>
  <c r="L514"/>
  <c r="L512"/>
  <c r="L510"/>
  <c r="L506"/>
  <c r="L504"/>
  <c r="L502"/>
  <c r="L500"/>
  <c r="L497"/>
  <c r="L494"/>
  <c r="L491"/>
  <c r="L490" s="1"/>
  <c r="L488"/>
  <c r="L485"/>
  <c r="L482"/>
  <c r="L478"/>
  <c r="L475"/>
  <c r="L472" s="1"/>
  <c r="L473"/>
  <c r="L469"/>
  <c r="L466"/>
  <c r="L463"/>
  <c r="L458" s="1"/>
  <c r="L459"/>
  <c r="L456"/>
  <c r="L454"/>
  <c r="L449"/>
  <c r="L445"/>
  <c r="L440"/>
  <c r="L438"/>
  <c r="L435"/>
  <c r="L432"/>
  <c r="L430"/>
  <c r="L425"/>
  <c r="L423"/>
  <c r="L419"/>
  <c r="L414"/>
  <c r="L411"/>
  <c r="L406"/>
  <c r="L405" s="1"/>
  <c r="L401"/>
  <c r="L399"/>
  <c r="L396"/>
  <c r="L392"/>
  <c r="L391" s="1"/>
  <c r="L389"/>
  <c r="L388" s="1"/>
  <c r="L386"/>
  <c r="L384"/>
  <c r="L381"/>
  <c r="L379"/>
  <c r="L376"/>
  <c r="L374"/>
  <c r="L372"/>
  <c r="L368"/>
  <c r="L366"/>
  <c r="L364"/>
  <c r="L362"/>
  <c r="L360"/>
  <c r="L356"/>
  <c r="L353"/>
  <c r="L351"/>
  <c r="L348"/>
  <c r="L344"/>
  <c r="L341"/>
  <c r="L337"/>
  <c r="L332"/>
  <c r="L330"/>
  <c r="L326"/>
  <c r="L322"/>
  <c r="L321" s="1"/>
  <c r="L319"/>
  <c r="L317"/>
  <c r="L315"/>
  <c r="L310"/>
  <c r="L306"/>
  <c r="L305" s="1"/>
  <c r="L302"/>
  <c r="L301" s="1"/>
  <c r="L298"/>
  <c r="L296"/>
  <c r="L295" s="1"/>
  <c r="L293"/>
  <c r="L291"/>
  <c r="L290" s="1"/>
  <c r="L287"/>
  <c r="L286" s="1"/>
  <c r="L284"/>
  <c r="L283" s="1"/>
  <c r="L281"/>
  <c r="L279"/>
  <c r="L277"/>
  <c r="L270"/>
  <c r="L272"/>
  <c r="L268"/>
  <c r="L266"/>
  <c r="L262"/>
  <c r="L259"/>
  <c r="L257"/>
  <c r="L256"/>
  <c r="L254"/>
  <c r="L252"/>
  <c r="L250"/>
  <c r="L248"/>
  <c r="L246"/>
  <c r="L243"/>
  <c r="L241"/>
  <c r="L235"/>
  <c r="L234" s="1"/>
  <c r="L232"/>
  <c r="L228"/>
  <c r="L223"/>
  <c r="L219"/>
  <c r="L216"/>
  <c r="L213"/>
  <c r="L210"/>
  <c r="L207"/>
  <c r="L203"/>
  <c r="L200"/>
  <c r="L196"/>
  <c r="L193"/>
  <c r="L190"/>
  <c r="L187"/>
  <c r="L184"/>
  <c r="L181"/>
  <c r="L178"/>
  <c r="L175"/>
  <c r="L172"/>
  <c r="L170"/>
  <c r="L167"/>
  <c r="L163"/>
  <c r="L160"/>
  <c r="L153"/>
  <c r="L152" s="1"/>
  <c r="L151" s="1"/>
  <c r="L149"/>
  <c r="L146"/>
  <c r="L145" s="1"/>
  <c r="L141"/>
  <c r="L138"/>
  <c r="L136"/>
  <c r="L135" s="1"/>
  <c r="L133"/>
  <c r="L132" s="1"/>
  <c r="L130"/>
  <c r="L129" s="1"/>
  <c r="L125"/>
  <c r="L118"/>
  <c r="L117"/>
  <c r="L116" s="1"/>
  <c r="L114"/>
  <c r="L113"/>
  <c r="L106"/>
  <c r="L111"/>
  <c r="L110" s="1"/>
  <c r="L108"/>
  <c r="L100"/>
  <c r="L96"/>
  <c r="L92"/>
  <c r="L91"/>
  <c r="L89"/>
  <c r="L88"/>
  <c r="L86"/>
  <c r="L85"/>
  <c r="L82"/>
  <c r="L81"/>
  <c r="L79"/>
  <c r="L78"/>
  <c r="L75"/>
  <c r="L74"/>
  <c r="L73" s="1"/>
  <c r="L70"/>
  <c r="L69"/>
  <c r="L57"/>
  <c r="L44"/>
  <c r="L43" s="1"/>
  <c r="L42" s="1"/>
  <c r="L39"/>
  <c r="L37"/>
  <c r="L35"/>
  <c r="L26"/>
  <c r="L22"/>
  <c r="L21" s="1"/>
  <c r="L19"/>
  <c r="L18" s="1"/>
  <c r="L16"/>
  <c r="L15" s="1"/>
  <c r="L12"/>
  <c r="L30"/>
  <c r="L29"/>
  <c r="L48"/>
  <c r="L50"/>
  <c r="L47" s="1"/>
  <c r="L54"/>
  <c r="L53" s="1"/>
  <c r="L61"/>
  <c r="L60" s="1"/>
  <c r="M13"/>
  <c r="M17"/>
  <c r="M20"/>
  <c r="M23"/>
  <c r="M24"/>
  <c r="M25"/>
  <c r="M27"/>
  <c r="M31"/>
  <c r="M32"/>
  <c r="M33"/>
  <c r="M38"/>
  <c r="M40"/>
  <c r="M45"/>
  <c r="M49"/>
  <c r="M51"/>
  <c r="M55"/>
  <c r="M56"/>
  <c r="M58"/>
  <c r="M62"/>
  <c r="M65"/>
  <c r="M67"/>
  <c r="M71"/>
  <c r="M76"/>
  <c r="M80"/>
  <c r="M83"/>
  <c r="M87"/>
  <c r="M90"/>
  <c r="M93"/>
  <c r="M97"/>
  <c r="M98"/>
  <c r="M99"/>
  <c r="M101"/>
  <c r="M103"/>
  <c r="M104"/>
  <c r="M109"/>
  <c r="M112"/>
  <c r="M115"/>
  <c r="M119"/>
  <c r="M120"/>
  <c r="M121"/>
  <c r="M126"/>
  <c r="M127"/>
  <c r="M131"/>
  <c r="M134"/>
  <c r="M137"/>
  <c r="M139"/>
  <c r="M142"/>
  <c r="M147"/>
  <c r="M154"/>
  <c r="M157"/>
  <c r="M161"/>
  <c r="M162"/>
  <c r="M164"/>
  <c r="M165"/>
  <c r="M166"/>
  <c r="M168"/>
  <c r="M169"/>
  <c r="M171"/>
  <c r="M173"/>
  <c r="M174"/>
  <c r="M176"/>
  <c r="M177"/>
  <c r="M179"/>
  <c r="M180"/>
  <c r="M182"/>
  <c r="M183"/>
  <c r="M185"/>
  <c r="M186"/>
  <c r="M188"/>
  <c r="M189"/>
  <c r="M191"/>
  <c r="M192"/>
  <c r="M194"/>
  <c r="M195"/>
  <c r="M198"/>
  <c r="M204"/>
  <c r="M205"/>
  <c r="M206"/>
  <c r="M208"/>
  <c r="M209"/>
  <c r="M211"/>
  <c r="M212"/>
  <c r="M214"/>
  <c r="M215"/>
  <c r="M217"/>
  <c r="M218"/>
  <c r="M220"/>
  <c r="M221"/>
  <c r="M224"/>
  <c r="M229"/>
  <c r="M230"/>
  <c r="M231"/>
  <c r="M233"/>
  <c r="M236"/>
  <c r="M237"/>
  <c r="M238"/>
  <c r="M242"/>
  <c r="M244"/>
  <c r="M247"/>
  <c r="M251"/>
  <c r="M253"/>
  <c r="M255"/>
  <c r="M258"/>
  <c r="M260"/>
  <c r="M263"/>
  <c r="M264"/>
  <c r="M265"/>
  <c r="M267"/>
  <c r="M269"/>
  <c r="M271"/>
  <c r="M274"/>
  <c r="M275"/>
  <c r="M278"/>
  <c r="M282"/>
  <c r="M285"/>
  <c r="M288"/>
  <c r="M292"/>
  <c r="M294"/>
  <c r="M297"/>
  <c r="M299"/>
  <c r="M303"/>
  <c r="M307"/>
  <c r="M308"/>
  <c r="M309"/>
  <c r="M311"/>
  <c r="M312"/>
  <c r="M313"/>
  <c r="M316"/>
  <c r="M318"/>
  <c r="M320"/>
  <c r="M323"/>
  <c r="M327"/>
  <c r="M328"/>
  <c r="M329"/>
  <c r="M331"/>
  <c r="M333"/>
  <c r="M334"/>
  <c r="M338"/>
  <c r="M339"/>
  <c r="M340"/>
  <c r="M342"/>
  <c r="M343"/>
  <c r="M345"/>
  <c r="M346"/>
  <c r="M347"/>
  <c r="M349"/>
  <c r="M350"/>
  <c r="M352"/>
  <c r="M357"/>
  <c r="M358"/>
  <c r="M359"/>
  <c r="M361"/>
  <c r="M363"/>
  <c r="M365"/>
  <c r="M369"/>
  <c r="M370"/>
  <c r="M371"/>
  <c r="M375"/>
  <c r="M377"/>
  <c r="M378"/>
  <c r="M382"/>
  <c r="M383"/>
  <c r="M385"/>
  <c r="M387"/>
  <c r="M390"/>
  <c r="M393"/>
  <c r="M394"/>
  <c r="M395"/>
  <c r="M397"/>
  <c r="M400"/>
  <c r="M402"/>
  <c r="M403"/>
  <c r="M404"/>
  <c r="M407"/>
  <c r="M408"/>
  <c r="M409"/>
  <c r="M413"/>
  <c r="M415"/>
  <c r="M416"/>
  <c r="M417"/>
  <c r="M420"/>
  <c r="M421"/>
  <c r="M422"/>
  <c r="M424"/>
  <c r="M426"/>
  <c r="M427"/>
  <c r="M428"/>
  <c r="M431"/>
  <c r="M434"/>
  <c r="M436"/>
  <c r="M437"/>
  <c r="M439"/>
  <c r="M441"/>
  <c r="M446"/>
  <c r="M447"/>
  <c r="M448"/>
  <c r="M450"/>
  <c r="M455"/>
  <c r="M457"/>
  <c r="M460"/>
  <c r="M461"/>
  <c r="M462"/>
  <c r="M464"/>
  <c r="M467"/>
  <c r="M468"/>
  <c r="M470"/>
  <c r="M474"/>
  <c r="M476"/>
  <c r="M479"/>
  <c r="M480"/>
  <c r="M481"/>
  <c r="M483"/>
  <c r="M484"/>
  <c r="M486"/>
  <c r="M489"/>
  <c r="M492"/>
  <c r="M495"/>
  <c r="M496"/>
  <c r="M498"/>
  <c r="M501"/>
  <c r="M503"/>
  <c r="M505"/>
  <c r="M507"/>
  <c r="M508"/>
  <c r="M509"/>
  <c r="M513"/>
  <c r="M515"/>
  <c r="M516"/>
  <c r="M518"/>
  <c r="M520"/>
  <c r="M521"/>
  <c r="M523"/>
  <c r="M526"/>
  <c r="M528"/>
  <c r="M532"/>
  <c r="M534"/>
  <c r="M537"/>
  <c r="M541"/>
  <c r="M544"/>
  <c r="M547"/>
  <c r="M548"/>
  <c r="M551"/>
  <c r="M554"/>
  <c r="M557"/>
  <c r="M560"/>
  <c r="M561"/>
  <c r="M562"/>
  <c r="M566"/>
  <c r="D246"/>
  <c r="L46" l="1"/>
  <c r="L52"/>
  <c r="L41" s="1"/>
  <c r="L336"/>
  <c r="L530"/>
  <c r="L34"/>
  <c r="L105"/>
  <c r="L240"/>
  <c r="L314"/>
  <c r="M396"/>
  <c r="L398"/>
  <c r="M432"/>
  <c r="L444"/>
  <c r="L443" s="1"/>
  <c r="M478"/>
  <c r="M490"/>
  <c r="M522"/>
  <c r="L95"/>
  <c r="L94" s="1"/>
  <c r="L564"/>
  <c r="L524"/>
  <c r="L499"/>
  <c r="L493"/>
  <c r="M491"/>
  <c r="L477"/>
  <c r="L538"/>
  <c r="L465"/>
  <c r="L453"/>
  <c r="L442"/>
  <c r="L429"/>
  <c r="L418"/>
  <c r="L410"/>
  <c r="L355"/>
  <c r="M379"/>
  <c r="M380"/>
  <c r="L325"/>
  <c r="L324" s="1"/>
  <c r="M305"/>
  <c r="L304"/>
  <c r="M306"/>
  <c r="L289"/>
  <c r="L300"/>
  <c r="M287"/>
  <c r="L276"/>
  <c r="L261"/>
  <c r="L245"/>
  <c r="M250"/>
  <c r="L226"/>
  <c r="L222"/>
  <c r="L199"/>
  <c r="L159"/>
  <c r="L144"/>
  <c r="L148"/>
  <c r="L140"/>
  <c r="L124"/>
  <c r="L123" s="1"/>
  <c r="L84"/>
  <c r="L77"/>
  <c r="L68"/>
  <c r="L14"/>
  <c r="L11"/>
  <c r="L28"/>
  <c r="K565"/>
  <c r="K564" s="1"/>
  <c r="K563" s="1"/>
  <c r="K559"/>
  <c r="K556"/>
  <c r="K553"/>
  <c r="K552" s="1"/>
  <c r="M552" s="1"/>
  <c r="K550"/>
  <c r="M550" s="1"/>
  <c r="K546"/>
  <c r="M546" s="1"/>
  <c r="K543"/>
  <c r="K540"/>
  <c r="K536"/>
  <c r="K533"/>
  <c r="M533" s="1"/>
  <c r="K531"/>
  <c r="M531" s="1"/>
  <c r="K527"/>
  <c r="M527" s="1"/>
  <c r="K525"/>
  <c r="K522"/>
  <c r="K519"/>
  <c r="M519" s="1"/>
  <c r="K517"/>
  <c r="M517" s="1"/>
  <c r="K514"/>
  <c r="M514" s="1"/>
  <c r="K512"/>
  <c r="M512" s="1"/>
  <c r="K510"/>
  <c r="K506"/>
  <c r="M506" s="1"/>
  <c r="K504"/>
  <c r="M504" s="1"/>
  <c r="K502"/>
  <c r="M502" s="1"/>
  <c r="K500"/>
  <c r="M500" s="1"/>
  <c r="K497"/>
  <c r="M497" s="1"/>
  <c r="K494"/>
  <c r="M494" s="1"/>
  <c r="K491"/>
  <c r="K490" s="1"/>
  <c r="K488"/>
  <c r="M488" s="1"/>
  <c r="K485"/>
  <c r="M485" s="1"/>
  <c r="K482"/>
  <c r="M482" s="1"/>
  <c r="K478"/>
  <c r="K475"/>
  <c r="M475" s="1"/>
  <c r="K473"/>
  <c r="M473" s="1"/>
  <c r="K469"/>
  <c r="M469" s="1"/>
  <c r="K466"/>
  <c r="M466" s="1"/>
  <c r="K463"/>
  <c r="M463" s="1"/>
  <c r="K459"/>
  <c r="K456"/>
  <c r="K453" s="1"/>
  <c r="K454"/>
  <c r="M454" s="1"/>
  <c r="K449"/>
  <c r="M449" s="1"/>
  <c r="K445"/>
  <c r="K440"/>
  <c r="M440" s="1"/>
  <c r="K438"/>
  <c r="M438" s="1"/>
  <c r="K435"/>
  <c r="M435" s="1"/>
  <c r="K432"/>
  <c r="K430"/>
  <c r="M430" s="1"/>
  <c r="K425"/>
  <c r="M425" s="1"/>
  <c r="K423"/>
  <c r="M423" s="1"/>
  <c r="K419"/>
  <c r="M419" s="1"/>
  <c r="K414"/>
  <c r="M414" s="1"/>
  <c r="K411"/>
  <c r="K406"/>
  <c r="K401"/>
  <c r="M401" s="1"/>
  <c r="K399"/>
  <c r="M399" s="1"/>
  <c r="K396"/>
  <c r="K392"/>
  <c r="K391" s="1"/>
  <c r="M391" s="1"/>
  <c r="K389"/>
  <c r="K386"/>
  <c r="M386" s="1"/>
  <c r="K384"/>
  <c r="M384" s="1"/>
  <c r="K381"/>
  <c r="M381" s="1"/>
  <c r="K380"/>
  <c r="K379" s="1"/>
  <c r="K376"/>
  <c r="M376" s="1"/>
  <c r="K374"/>
  <c r="M374" s="1"/>
  <c r="K372"/>
  <c r="K368"/>
  <c r="M368" s="1"/>
  <c r="K367"/>
  <c r="K364"/>
  <c r="M364" s="1"/>
  <c r="K362"/>
  <c r="M362" s="1"/>
  <c r="K360"/>
  <c r="M360" s="1"/>
  <c r="K356"/>
  <c r="M356" s="1"/>
  <c r="K353"/>
  <c r="K351"/>
  <c r="M351" s="1"/>
  <c r="K348"/>
  <c r="M348" s="1"/>
  <c r="K344"/>
  <c r="M344" s="1"/>
  <c r="K341"/>
  <c r="M341" s="1"/>
  <c r="K337"/>
  <c r="M337" s="1"/>
  <c r="K332"/>
  <c r="M332" s="1"/>
  <c r="K330"/>
  <c r="M330" s="1"/>
  <c r="K326"/>
  <c r="M326" s="1"/>
  <c r="K322"/>
  <c r="K319"/>
  <c r="M319" s="1"/>
  <c r="K317"/>
  <c r="M317" s="1"/>
  <c r="K315"/>
  <c r="M315" s="1"/>
  <c r="K310"/>
  <c r="M310" s="1"/>
  <c r="K306"/>
  <c r="K305" s="1"/>
  <c r="K302"/>
  <c r="K298"/>
  <c r="M298" s="1"/>
  <c r="K296"/>
  <c r="K293"/>
  <c r="M293" s="1"/>
  <c r="K291"/>
  <c r="M291" s="1"/>
  <c r="K287"/>
  <c r="K286" s="1"/>
  <c r="M286" s="1"/>
  <c r="K284"/>
  <c r="K283" s="1"/>
  <c r="M283" s="1"/>
  <c r="K281"/>
  <c r="M281" s="1"/>
  <c r="K279"/>
  <c r="K277"/>
  <c r="M277" s="1"/>
  <c r="K272"/>
  <c r="M272" s="1"/>
  <c r="K270"/>
  <c r="M270" s="1"/>
  <c r="K268"/>
  <c r="M268" s="1"/>
  <c r="K266"/>
  <c r="M266" s="1"/>
  <c r="K262"/>
  <c r="K261" s="1"/>
  <c r="K259"/>
  <c r="M259" s="1"/>
  <c r="K257"/>
  <c r="M257" s="1"/>
  <c r="K254"/>
  <c r="M254" s="1"/>
  <c r="K252"/>
  <c r="M252" s="1"/>
  <c r="K250"/>
  <c r="K248"/>
  <c r="K246"/>
  <c r="M246" s="1"/>
  <c r="K243"/>
  <c r="M243" s="1"/>
  <c r="K241"/>
  <c r="M241" s="1"/>
  <c r="K235"/>
  <c r="K234" s="1"/>
  <c r="M234" s="1"/>
  <c r="K232"/>
  <c r="M232" s="1"/>
  <c r="K228"/>
  <c r="M228" s="1"/>
  <c r="K227"/>
  <c r="K223"/>
  <c r="K222" s="1"/>
  <c r="K219"/>
  <c r="M219" s="1"/>
  <c r="K216"/>
  <c r="M216" s="1"/>
  <c r="K213"/>
  <c r="M213" s="1"/>
  <c r="K210"/>
  <c r="M210" s="1"/>
  <c r="K207"/>
  <c r="M207" s="1"/>
  <c r="K203"/>
  <c r="M203" s="1"/>
  <c r="K200"/>
  <c r="K196"/>
  <c r="M196" s="1"/>
  <c r="K193"/>
  <c r="M193" s="1"/>
  <c r="K190"/>
  <c r="M190" s="1"/>
  <c r="K187"/>
  <c r="M187" s="1"/>
  <c r="K184"/>
  <c r="M184" s="1"/>
  <c r="K181"/>
  <c r="M181" s="1"/>
  <c r="K178"/>
  <c r="M178" s="1"/>
  <c r="K175"/>
  <c r="M175" s="1"/>
  <c r="K172"/>
  <c r="M172" s="1"/>
  <c r="K170"/>
  <c r="M170" s="1"/>
  <c r="K167"/>
  <c r="M167" s="1"/>
  <c r="K163"/>
  <c r="M163" s="1"/>
  <c r="K160"/>
  <c r="M160" s="1"/>
  <c r="K156"/>
  <c r="K153"/>
  <c r="K150"/>
  <c r="K146"/>
  <c r="K141"/>
  <c r="K140" s="1"/>
  <c r="K138"/>
  <c r="M138" s="1"/>
  <c r="K136"/>
  <c r="M136" s="1"/>
  <c r="K133"/>
  <c r="K130"/>
  <c r="K125"/>
  <c r="K124" s="1"/>
  <c r="K123" s="1"/>
  <c r="K118"/>
  <c r="K114"/>
  <c r="K111"/>
  <c r="K108"/>
  <c r="M108" s="1"/>
  <c r="K106"/>
  <c r="K102"/>
  <c r="M102" s="1"/>
  <c r="K100"/>
  <c r="M100" s="1"/>
  <c r="K96"/>
  <c r="M96" s="1"/>
  <c r="K92"/>
  <c r="K89"/>
  <c r="K86"/>
  <c r="K82"/>
  <c r="K79"/>
  <c r="K75"/>
  <c r="K70"/>
  <c r="K66"/>
  <c r="M66" s="1"/>
  <c r="K64"/>
  <c r="M64" s="1"/>
  <c r="K61"/>
  <c r="K60" s="1"/>
  <c r="M60" s="1"/>
  <c r="K57"/>
  <c r="M57" s="1"/>
  <c r="K54"/>
  <c r="K50"/>
  <c r="M50" s="1"/>
  <c r="K48"/>
  <c r="M48" s="1"/>
  <c r="K44"/>
  <c r="K39"/>
  <c r="M39" s="1"/>
  <c r="K37"/>
  <c r="M37" s="1"/>
  <c r="K35"/>
  <c r="K30"/>
  <c r="K26"/>
  <c r="M26" s="1"/>
  <c r="K22"/>
  <c r="M22" s="1"/>
  <c r="K19"/>
  <c r="K16"/>
  <c r="K15" s="1"/>
  <c r="M15" s="1"/>
  <c r="K12"/>
  <c r="K11" s="1"/>
  <c r="K10" s="1"/>
  <c r="D494"/>
  <c r="D360"/>
  <c r="K18" l="1"/>
  <c r="M18" s="1"/>
  <c r="M19"/>
  <c r="K53"/>
  <c r="M54"/>
  <c r="K74"/>
  <c r="M75"/>
  <c r="K81"/>
  <c r="M81" s="1"/>
  <c r="M82"/>
  <c r="K88"/>
  <c r="M88" s="1"/>
  <c r="M89"/>
  <c r="K132"/>
  <c r="M132" s="1"/>
  <c r="M133"/>
  <c r="K145"/>
  <c r="M146"/>
  <c r="K152"/>
  <c r="M152" s="1"/>
  <c r="M153"/>
  <c r="K295"/>
  <c r="M295" s="1"/>
  <c r="M296"/>
  <c r="K301"/>
  <c r="M302"/>
  <c r="K321"/>
  <c r="M321" s="1"/>
  <c r="M322"/>
  <c r="K366"/>
  <c r="M366" s="1"/>
  <c r="M367"/>
  <c r="K524"/>
  <c r="M525"/>
  <c r="K535"/>
  <c r="M535" s="1"/>
  <c r="M536"/>
  <c r="K29"/>
  <c r="M29" s="1"/>
  <c r="M30"/>
  <c r="K43"/>
  <c r="M44"/>
  <c r="K69"/>
  <c r="M70"/>
  <c r="K78"/>
  <c r="M78" s="1"/>
  <c r="M79"/>
  <c r="K85"/>
  <c r="M85" s="1"/>
  <c r="M86"/>
  <c r="K91"/>
  <c r="M91" s="1"/>
  <c r="M92"/>
  <c r="K110"/>
  <c r="M110" s="1"/>
  <c r="M111"/>
  <c r="K117"/>
  <c r="M118"/>
  <c r="K129"/>
  <c r="M129" s="1"/>
  <c r="M130"/>
  <c r="K149"/>
  <c r="M150"/>
  <c r="K155"/>
  <c r="M155" s="1"/>
  <c r="M156"/>
  <c r="K226"/>
  <c r="M226" s="1"/>
  <c r="M227"/>
  <c r="K388"/>
  <c r="M388" s="1"/>
  <c r="M389"/>
  <c r="K410"/>
  <c r="M410" s="1"/>
  <c r="M411"/>
  <c r="K458"/>
  <c r="M458" s="1"/>
  <c r="M459"/>
  <c r="K539"/>
  <c r="M539" s="1"/>
  <c r="M540"/>
  <c r="K558"/>
  <c r="M558" s="1"/>
  <c r="M559"/>
  <c r="M11"/>
  <c r="K444"/>
  <c r="M140"/>
  <c r="M222"/>
  <c r="M235"/>
  <c r="M261"/>
  <c r="M284"/>
  <c r="M418"/>
  <c r="M445"/>
  <c r="M465"/>
  <c r="M524"/>
  <c r="M553"/>
  <c r="L72"/>
  <c r="M314"/>
  <c r="M262"/>
  <c r="M16"/>
  <c r="M565"/>
  <c r="M530"/>
  <c r="M456"/>
  <c r="M223"/>
  <c r="M141"/>
  <c r="M12"/>
  <c r="K113"/>
  <c r="M113" s="1"/>
  <c r="M114"/>
  <c r="K405"/>
  <c r="M405" s="1"/>
  <c r="M406"/>
  <c r="K542"/>
  <c r="M542" s="1"/>
  <c r="M543"/>
  <c r="K555"/>
  <c r="M555" s="1"/>
  <c r="M556"/>
  <c r="M123"/>
  <c r="M276"/>
  <c r="M392"/>
  <c r="M429"/>
  <c r="M61"/>
  <c r="M125"/>
  <c r="L563"/>
  <c r="M563" s="1"/>
  <c r="M564"/>
  <c r="L471"/>
  <c r="L452"/>
  <c r="M453"/>
  <c r="L335"/>
  <c r="K336"/>
  <c r="M336" s="1"/>
  <c r="L239"/>
  <c r="L225"/>
  <c r="L128"/>
  <c r="M124"/>
  <c r="L122"/>
  <c r="L10"/>
  <c r="M10" s="1"/>
  <c r="K135"/>
  <c r="M135" s="1"/>
  <c r="K199"/>
  <c r="M199" s="1"/>
  <c r="K159"/>
  <c r="M159" s="1"/>
  <c r="K276"/>
  <c r="K398"/>
  <c r="M398" s="1"/>
  <c r="K465"/>
  <c r="K477"/>
  <c r="M477" s="1"/>
  <c r="K472"/>
  <c r="M472" s="1"/>
  <c r="K493"/>
  <c r="M493" s="1"/>
  <c r="K240"/>
  <c r="M240" s="1"/>
  <c r="K418"/>
  <c r="K34"/>
  <c r="M34" s="1"/>
  <c r="K47"/>
  <c r="K256"/>
  <c r="M256" s="1"/>
  <c r="K429"/>
  <c r="K545"/>
  <c r="M545" s="1"/>
  <c r="K95"/>
  <c r="K105"/>
  <c r="M105" s="1"/>
  <c r="K245"/>
  <c r="M245" s="1"/>
  <c r="K290"/>
  <c r="K314"/>
  <c r="K325"/>
  <c r="K324" s="1"/>
  <c r="M324" s="1"/>
  <c r="K530"/>
  <c r="K499"/>
  <c r="M499" s="1"/>
  <c r="K21"/>
  <c r="K63"/>
  <c r="K452"/>
  <c r="K128"/>
  <c r="K355"/>
  <c r="M355" s="1"/>
  <c r="K538"/>
  <c r="M538" s="1"/>
  <c r="D125"/>
  <c r="D281"/>
  <c r="D54"/>
  <c r="D364"/>
  <c r="D257"/>
  <c r="D259"/>
  <c r="D497"/>
  <c r="D372"/>
  <c r="D277"/>
  <c r="D37"/>
  <c r="D284"/>
  <c r="D283" s="1"/>
  <c r="D565"/>
  <c r="D564" s="1"/>
  <c r="D268"/>
  <c r="D270"/>
  <c r="D386"/>
  <c r="D384"/>
  <c r="D319"/>
  <c r="D317"/>
  <c r="D57"/>
  <c r="K289" l="1"/>
  <c r="M289" s="1"/>
  <c r="M290"/>
  <c r="K148"/>
  <c r="M148" s="1"/>
  <c r="M149"/>
  <c r="K116"/>
  <c r="M116" s="1"/>
  <c r="M117"/>
  <c r="K68"/>
  <c r="M68" s="1"/>
  <c r="M69"/>
  <c r="K42"/>
  <c r="M42" s="1"/>
  <c r="M43"/>
  <c r="K14"/>
  <c r="M14" s="1"/>
  <c r="M21"/>
  <c r="K94"/>
  <c r="M95"/>
  <c r="K46"/>
  <c r="M46" s="1"/>
  <c r="M47"/>
  <c r="K442"/>
  <c r="M442" s="1"/>
  <c r="K443"/>
  <c r="M444"/>
  <c r="M443" s="1"/>
  <c r="M325"/>
  <c r="M452"/>
  <c r="D53"/>
  <c r="K471"/>
  <c r="K28"/>
  <c r="M28" s="1"/>
  <c r="K151"/>
  <c r="M151" s="1"/>
  <c r="K84"/>
  <c r="M84" s="1"/>
  <c r="K225"/>
  <c r="M225" s="1"/>
  <c r="K304"/>
  <c r="M304" s="1"/>
  <c r="K77"/>
  <c r="M77" s="1"/>
  <c r="M471"/>
  <c r="M63"/>
  <c r="K300"/>
  <c r="M300" s="1"/>
  <c r="M301"/>
  <c r="K144"/>
  <c r="M145"/>
  <c r="K73"/>
  <c r="M73" s="1"/>
  <c r="M74"/>
  <c r="K52"/>
  <c r="M52" s="1"/>
  <c r="M53"/>
  <c r="M128"/>
  <c r="K335"/>
  <c r="M335" s="1"/>
  <c r="K239"/>
  <c r="M239" s="1"/>
  <c r="L158"/>
  <c r="L568" s="1"/>
  <c r="M94"/>
  <c r="K158"/>
  <c r="K41"/>
  <c r="D256"/>
  <c r="D150"/>
  <c r="D367"/>
  <c r="D380"/>
  <c r="M144" l="1"/>
  <c r="K122"/>
  <c r="M122" s="1"/>
  <c r="K72"/>
  <c r="M72" s="1"/>
  <c r="M158"/>
  <c r="M41"/>
  <c r="D227"/>
  <c r="D279"/>
  <c r="D276" s="1"/>
  <c r="K568" l="1"/>
  <c r="M568" s="1"/>
  <c r="D48"/>
  <c r="D50"/>
  <c r="D306"/>
  <c r="D232"/>
  <c r="D138"/>
  <c r="D66"/>
  <c r="D64"/>
  <c r="D302"/>
  <c r="D301" s="1"/>
  <c r="D300" s="1"/>
  <c r="D44"/>
  <c r="D353"/>
  <c r="D47" l="1"/>
  <c r="D46" s="1"/>
  <c r="D63"/>
  <c r="D226"/>
  <c r="D223"/>
  <c r="D222" s="1"/>
  <c r="D228" l="1"/>
  <c r="D531"/>
  <c r="D533"/>
  <c r="D530" l="1"/>
  <c r="D540"/>
  <c r="D539" s="1"/>
  <c r="D92"/>
  <c r="D91" s="1"/>
  <c r="D89"/>
  <c r="D88" s="1"/>
  <c r="D86"/>
  <c r="D85" s="1"/>
  <c r="D84" l="1"/>
  <c r="D213" l="1"/>
  <c r="D184"/>
  <c r="D181"/>
  <c r="D527" l="1"/>
  <c r="D374" l="1"/>
  <c r="D291"/>
  <c r="D396"/>
  <c r="D175" l="1"/>
  <c r="D381"/>
  <c r="D482"/>
  <c r="D440" l="1"/>
  <c r="D315" l="1"/>
  <c r="D314" s="1"/>
  <c r="D146" l="1"/>
  <c r="D145" s="1"/>
  <c r="D366"/>
  <c r="D504"/>
  <c r="D510" l="1"/>
  <c r="D543" l="1"/>
  <c r="D542" s="1"/>
  <c r="D538" s="1"/>
  <c r="D322"/>
  <c r="D321" s="1"/>
  <c r="D512"/>
  <c r="D493"/>
  <c r="D287" l="1"/>
  <c r="D286" s="1"/>
  <c r="D272"/>
  <c r="D70"/>
  <c r="D69" s="1"/>
  <c r="D425" l="1"/>
  <c r="D414"/>
  <c r="D411"/>
  <c r="D406"/>
  <c r="D392"/>
  <c r="D391" s="1"/>
  <c r="D368"/>
  <c r="D356"/>
  <c r="D351"/>
  <c r="D216"/>
  <c r="D200"/>
  <c r="D193"/>
  <c r="D106"/>
  <c r="D546"/>
  <c r="D298" l="1"/>
  <c r="D296"/>
  <c r="D517"/>
  <c r="D149"/>
  <c r="D148" s="1"/>
  <c r="D295" l="1"/>
  <c r="D250"/>
  <c r="D235"/>
  <c r="D362"/>
  <c r="D163" l="1"/>
  <c r="D203"/>
  <c r="D61"/>
  <c r="D60" s="1"/>
  <c r="D52" s="1"/>
  <c r="D248" l="1"/>
  <c r="D141"/>
  <c r="D525" l="1"/>
  <c r="D524" s="1"/>
  <c r="D550"/>
  <c r="D310"/>
  <c r="D389"/>
  <c r="D388" s="1"/>
  <c r="D379"/>
  <c r="D545" l="1"/>
  <c r="D136"/>
  <c r="D135" s="1"/>
  <c r="D124"/>
  <c r="D156" l="1"/>
  <c r="D155" s="1"/>
  <c r="D536"/>
  <c r="D535" s="1"/>
  <c r="D262"/>
  <c r="D144"/>
  <c r="D140"/>
  <c r="D130"/>
  <c r="D129" s="1"/>
  <c r="D123"/>
  <c r="D153"/>
  <c r="D152" s="1"/>
  <c r="D133"/>
  <c r="D132" s="1"/>
  <c r="D39"/>
  <c r="D35"/>
  <c r="D500"/>
  <c r="D485"/>
  <c r="D559"/>
  <c r="D558" s="1"/>
  <c r="D506"/>
  <c r="D449"/>
  <c r="D445"/>
  <c r="D305"/>
  <c r="D304" s="1"/>
  <c r="D293"/>
  <c r="D266"/>
  <c r="D172"/>
  <c r="D75"/>
  <c r="D74" s="1"/>
  <c r="D73" s="1"/>
  <c r="D26"/>
  <c r="D22"/>
  <c r="D19"/>
  <c r="D18" s="1"/>
  <c r="D16"/>
  <c r="D15" s="1"/>
  <c r="D30"/>
  <c r="D29" s="1"/>
  <c r="D326"/>
  <c r="D553"/>
  <c r="D552" s="1"/>
  <c r="D196"/>
  <c r="D151" l="1"/>
  <c r="D34"/>
  <c r="D28" s="1"/>
  <c r="D261"/>
  <c r="D290"/>
  <c r="D289" s="1"/>
  <c r="D128"/>
  <c r="D122"/>
  <c r="D68"/>
  <c r="D444"/>
  <c r="D21"/>
  <c r="D14" s="1"/>
  <c r="D219"/>
  <c r="D478"/>
  <c r="D488"/>
  <c r="D475"/>
  <c r="D473"/>
  <c r="D491"/>
  <c r="D490" s="1"/>
  <c r="D502"/>
  <c r="D514"/>
  <c r="D519"/>
  <c r="D522"/>
  <c r="D12"/>
  <c r="D11" s="1"/>
  <c r="D10" s="1"/>
  <c r="D79"/>
  <c r="D78" s="1"/>
  <c r="D82"/>
  <c r="D81" s="1"/>
  <c r="D96"/>
  <c r="D100"/>
  <c r="D102"/>
  <c r="D108"/>
  <c r="D105" s="1"/>
  <c r="D111"/>
  <c r="D110" s="1"/>
  <c r="D114"/>
  <c r="D113" s="1"/>
  <c r="D118"/>
  <c r="D117" s="1"/>
  <c r="D116" s="1"/>
  <c r="D160"/>
  <c r="D167"/>
  <c r="D170"/>
  <c r="D178"/>
  <c r="D187"/>
  <c r="D190"/>
  <c r="D207"/>
  <c r="D210"/>
  <c r="D225"/>
  <c r="D234"/>
  <c r="D241"/>
  <c r="D252"/>
  <c r="D254"/>
  <c r="D243"/>
  <c r="D330"/>
  <c r="D332"/>
  <c r="D337"/>
  <c r="D344"/>
  <c r="D348"/>
  <c r="D341"/>
  <c r="D376"/>
  <c r="D355" s="1"/>
  <c r="D401"/>
  <c r="D399"/>
  <c r="D405"/>
  <c r="D419"/>
  <c r="D423"/>
  <c r="D430"/>
  <c r="D432"/>
  <c r="D435"/>
  <c r="D438"/>
  <c r="D454"/>
  <c r="D456"/>
  <c r="D459"/>
  <c r="D463"/>
  <c r="D466"/>
  <c r="D469"/>
  <c r="D556"/>
  <c r="D555" s="1"/>
  <c r="F80"/>
  <c r="F74"/>
  <c r="F45"/>
  <c r="E180"/>
  <c r="F180"/>
  <c r="E80"/>
  <c r="E74"/>
  <c r="E45"/>
  <c r="E166"/>
  <c r="E162"/>
  <c r="E170"/>
  <c r="E192"/>
  <c r="E191" s="1"/>
  <c r="E453"/>
  <c r="E459"/>
  <c r="E463"/>
  <c r="E475"/>
  <c r="E472" s="1"/>
  <c r="E478"/>
  <c r="E482"/>
  <c r="E485"/>
  <c r="E491"/>
  <c r="E493"/>
  <c r="E499"/>
  <c r="E502"/>
  <c r="E515"/>
  <c r="E514" s="1"/>
  <c r="F459"/>
  <c r="F463"/>
  <c r="F178"/>
  <c r="E178"/>
  <c r="F170"/>
  <c r="F189"/>
  <c r="E189"/>
  <c r="F162"/>
  <c r="G162"/>
  <c r="H162"/>
  <c r="I162"/>
  <c r="J162"/>
  <c r="F166"/>
  <c r="F192"/>
  <c r="F191" s="1"/>
  <c r="F515"/>
  <c r="F514" s="1"/>
  <c r="F475"/>
  <c r="F472" s="1"/>
  <c r="F478"/>
  <c r="F482"/>
  <c r="F485"/>
  <c r="F491"/>
  <c r="F493"/>
  <c r="F499"/>
  <c r="F502"/>
  <c r="D442" l="1"/>
  <c r="D443"/>
  <c r="D336"/>
  <c r="D499"/>
  <c r="D199"/>
  <c r="D245"/>
  <c r="D159"/>
  <c r="D477"/>
  <c r="D429"/>
  <c r="D77"/>
  <c r="D95"/>
  <c r="D43"/>
  <c r="D42" s="1"/>
  <c r="D41" s="1"/>
  <c r="D240"/>
  <c r="D325"/>
  <c r="D324" s="1"/>
  <c r="D418"/>
  <c r="E161"/>
  <c r="F12"/>
  <c r="E477"/>
  <c r="E471" s="1"/>
  <c r="E458"/>
  <c r="E452" s="1"/>
  <c r="D453"/>
  <c r="F477"/>
  <c r="F471" s="1"/>
  <c r="D410"/>
  <c r="F161"/>
  <c r="F458"/>
  <c r="F452" s="1"/>
  <c r="D465"/>
  <c r="D458"/>
  <c r="D398"/>
  <c r="D472"/>
  <c r="E12"/>
  <c r="D239" l="1"/>
  <c r="D335"/>
  <c r="D158"/>
  <c r="D471"/>
  <c r="E10"/>
  <c r="E568" s="1"/>
  <c r="F10"/>
  <c r="F568" s="1"/>
  <c r="D94"/>
  <c r="D72" s="1"/>
  <c r="D452"/>
  <c r="D563" l="1"/>
  <c r="D568" s="1"/>
</calcChain>
</file>

<file path=xl/sharedStrings.xml><?xml version="1.0" encoding="utf-8"?>
<sst xmlns="http://schemas.openxmlformats.org/spreadsheetml/2006/main" count="1393" uniqueCount="559">
  <si>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</si>
  <si>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</si>
  <si>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</si>
  <si>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</si>
  <si>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</si>
  <si>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</si>
  <si>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</si>
  <si>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</si>
  <si>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</si>
  <si>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</si>
  <si>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</si>
  <si>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</si>
  <si>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</si>
  <si>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</si>
  <si>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</si>
  <si>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</si>
  <si>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</si>
  <si>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</si>
  <si>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</si>
  <si>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</si>
  <si>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</si>
  <si>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</si>
  <si>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</si>
  <si>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</si>
  <si>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</si>
  <si>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</si>
  <si>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</si>
  <si>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</si>
  <si>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</si>
  <si>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</si>
  <si>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</si>
  <si>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</si>
  <si>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</si>
  <si>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</si>
  <si>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</si>
  <si>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</si>
  <si>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</si>
  <si>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</si>
  <si>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</si>
  <si>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</si>
  <si>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</si>
  <si>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</si>
  <si>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</si>
  <si>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</si>
  <si>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</si>
  <si>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</si>
  <si>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</si>
  <si>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</si>
  <si>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</si>
  <si>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</si>
  <si>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</si>
  <si>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</si>
  <si>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</si>
  <si>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</si>
  <si>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</si>
  <si>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</si>
  <si>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</si>
  <si>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</si>
  <si>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</si>
  <si>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</si>
  <si>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</si>
  <si>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</si>
  <si>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</si>
  <si>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</si>
  <si>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</si>
  <si>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</si>
  <si>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</si>
  <si>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</si>
  <si>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</si>
  <si>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</si>
  <si>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</si>
  <si>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</si>
  <si>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</si>
  <si>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</si>
  <si>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</si>
  <si>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</si>
  <si>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</si>
  <si>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</si>
  <si>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</si>
  <si>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</si>
  <si>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</si>
  <si>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</si>
  <si>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</si>
  <si>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</si>
  <si>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</si>
  <si>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</si>
  <si>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</si>
  <si>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</si>
  <si>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</si>
  <si>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</si>
  <si>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</si>
  <si>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</si>
  <si>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</si>
  <si>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</si>
  <si>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</si>
  <si>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</si>
  <si>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</si>
  <si>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</si>
  <si>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</si>
  <si>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</si>
  <si>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</si>
  <si>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</si>
  <si>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</si>
  <si>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</si>
  <si>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</si>
  <si>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</si>
  <si>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</si>
  <si>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</si>
  <si>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</si>
  <si>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</si>
  <si>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</si>
  <si>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</si>
  <si>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</si>
  <si>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</si>
  <si>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</si>
  <si>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</si>
  <si>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</si>
  <si>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</si>
  <si>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</si>
  <si>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</si>
  <si>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</si>
  <si>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</si>
  <si>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</si>
  <si>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</si>
  <si>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</si>
  <si>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</si>
  <si>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</si>
  <si>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</si>
  <si>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</si>
  <si>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</si>
  <si>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</si>
  <si>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</si>
  <si>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</si>
  <si>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</si>
  <si>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</si>
  <si>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</si>
  <si>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</si>
  <si>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</si>
  <si>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</si>
  <si>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</si>
  <si>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</si>
  <si>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</si>
  <si>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</si>
  <si>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</si>
  <si>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</si>
  <si>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</si>
  <si>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</si>
  <si>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</si>
  <si>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</si>
  <si>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</si>
  <si>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</si>
  <si>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</si>
  <si>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</si>
  <si>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</si>
  <si>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</si>
  <si>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</si>
  <si>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</si>
  <si>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</si>
  <si>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</si>
  <si>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</si>
  <si>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</si>
  <si>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</si>
  <si>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</si>
  <si>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</si>
  <si>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</si>
  <si>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</si>
  <si>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</si>
  <si>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</si>
  <si>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</si>
  <si>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</si>
  <si>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</si>
  <si>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</si>
  <si>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</si>
  <si>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</si>
  <si>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</si>
  <si>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</si>
  <si>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</si>
  <si>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</si>
  <si>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</si>
  <si>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</si>
  <si>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</si>
  <si>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</si>
  <si>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</si>
  <si>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</si>
  <si>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</si>
  <si>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</si>
  <si>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</si>
  <si>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</si>
  <si>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</si>
  <si>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</si>
  <si>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</si>
  <si>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</si>
  <si>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</si>
  <si>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</si>
  <si>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</si>
  <si>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</si>
  <si>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</si>
  <si>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</si>
  <si>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</si>
  <si>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</si>
  <si>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</si>
  <si>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</si>
  <si>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</si>
  <si>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</si>
  <si>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</si>
  <si>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</si>
  <si>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</si>
  <si>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</si>
  <si>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</si>
  <si>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</si>
  <si>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</si>
  <si>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</si>
  <si>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</si>
  <si>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</si>
  <si>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</si>
  <si>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</si>
  <si>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</si>
  <si>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</si>
  <si>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</si>
  <si>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</si>
  <si>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</si>
  <si>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</si>
  <si>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</si>
  <si>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</si>
  <si>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</si>
  <si>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</si>
  <si>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</si>
  <si>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</si>
  <si>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</si>
  <si>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</si>
  <si>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</si>
  <si>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</si>
  <si>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</si>
  <si>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</si>
  <si>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</si>
  <si>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</si>
  <si>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</si>
  <si>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</si>
  <si>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</si>
  <si>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</si>
  <si>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</si>
  <si>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</si>
  <si>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</si>
  <si>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</si>
  <si>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</si>
  <si>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</si>
  <si>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</si>
  <si>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</si>
  <si>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</si>
  <si>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</si>
  <si>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</si>
  <si>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</si>
  <si>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</si>
  <si>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</si>
  <si>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</si>
  <si>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</si>
  <si>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</si>
  <si>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</si>
  <si>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</si>
  <si>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</si>
  <si>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</si>
  <si>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</si>
  <si>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</si>
  <si>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</si>
  <si>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</si>
  <si>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</si>
  <si>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</si>
  <si>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</si>
  <si>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</si>
  <si>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</si>
  <si>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</si>
  <si>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</si>
  <si>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</si>
  <si>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</si>
  <si>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</si>
  <si>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</si>
  <si>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</si>
  <si>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</si>
  <si>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</si>
  <si>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</si>
  <si>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</si>
  <si>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</si>
  <si>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</si>
  <si>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</si>
  <si>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</si>
  <si>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</si>
  <si>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</si>
  <si>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</si>
  <si>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</si>
  <si>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</si>
  <si>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</si>
  <si>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</si>
  <si>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</si>
  <si>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</si>
  <si>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</si>
  <si>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</si>
  <si>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</si>
  <si>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</si>
  <si>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</si>
  <si>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</si>
  <si>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</si>
  <si>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</si>
  <si>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</si>
  <si>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</si>
  <si>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</si>
  <si>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</si>
  <si>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</si>
  <si>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</si>
  <si>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</si>
  <si>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</si>
  <si>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</si>
  <si>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</si>
  <si>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</si>
  <si>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</si>
  <si>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</si>
  <si>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</si>
  <si>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</si>
  <si>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</si>
  <si>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</si>
  <si>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</si>
  <si>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</si>
  <si>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</si>
  <si>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</si>
  <si>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</si>
  <si>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</si>
  <si>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</si>
  <si>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</si>
  <si>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</si>
  <si>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</si>
  <si>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</si>
  <si>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</si>
  <si>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</si>
  <si>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</si>
  <si>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</si>
  <si>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</si>
  <si>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</si>
  <si>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</si>
  <si>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</si>
  <si>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</si>
  <si>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</si>
  <si>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</si>
  <si>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</si>
  <si>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</si>
  <si>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</si>
  <si>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</si>
  <si>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</si>
  <si>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</si>
  <si>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</si>
  <si>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</si>
  <si>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</si>
  <si>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</si>
  <si>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</si>
  <si>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</si>
  <si>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</si>
  <si>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</si>
  <si>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</si>
  <si>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</si>
  <si>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</si>
  <si>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</si>
  <si>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</si>
  <si>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</si>
  <si>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</si>
  <si>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</si>
  <si>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</si>
  <si>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</si>
  <si>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</si>
  <si>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</si>
  <si>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</si>
  <si>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</si>
  <si>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</si>
  <si>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</si>
  <si>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</si>
  <si>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</si>
  <si>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</si>
  <si>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</si>
  <si>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</si>
  <si>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</si>
  <si>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</si>
  <si>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</si>
  <si>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</si>
  <si>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</si>
  <si>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</si>
  <si>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</si>
  <si>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</si>
  <si>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</si>
  <si>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</si>
  <si>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</si>
  <si>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</si>
  <si>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</si>
  <si>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</si>
  <si>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</si>
  <si>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</si>
  <si>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</si>
  <si>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</si>
  <si>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</si>
  <si>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</si>
  <si>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</si>
  <si>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</si>
  <si>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</si>
  <si>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</si>
  <si>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</si>
  <si>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</si>
  <si>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</si>
  <si>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</si>
  <si>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</si>
  <si>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</si>
  <si>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</si>
  <si>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</si>
  <si>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</si>
  <si>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</si>
  <si>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</si>
  <si>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</si>
  <si>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</si>
  <si>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</si>
  <si>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04 3 03 00000</t>
  </si>
  <si>
    <t>Реализация проектов развития территорий муниципальных образований, основанных на местных инициативах</t>
  </si>
  <si>
    <t xml:space="preserve">04 3 03 S6420 </t>
  </si>
  <si>
    <t xml:space="preserve">04 3 03 G6420 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</si>
  <si>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</si>
  <si>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</si>
  <si>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</si>
  <si>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</si>
  <si>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</si>
  <si>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</si>
  <si>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</si>
  <si>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</si>
  <si>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</si>
  <si>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</si>
  <si>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</si>
  <si>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</si>
  <si>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</si>
  <si>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</si>
  <si>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</si>
  <si>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</si>
  <si>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</si>
  <si>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</si>
  <si>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</si>
  <si>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</si>
  <si>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</si>
  <si>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</si>
  <si>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</si>
  <si>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</si>
  <si>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</si>
  <si>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</si>
  <si>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</si>
  <si>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</si>
  <si>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</si>
  <si>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</si>
  <si>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</si>
  <si>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</si>
  <si>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</si>
  <si>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</si>
  <si>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</si>
  <si>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</si>
  <si>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</si>
  <si>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</si>
  <si>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</si>
  <si>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</si>
  <si>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</si>
  <si>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</si>
  <si>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</si>
  <si>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</si>
  <si>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</si>
  <si>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</si>
  <si>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</si>
  <si>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</si>
  <si>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</si>
  <si>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</si>
  <si>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</si>
  <si>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</si>
  <si>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</si>
  <si>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</si>
  <si>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</si>
  <si>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</si>
  <si>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</si>
  <si>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</si>
  <si>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</si>
  <si>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</si>
  <si>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</si>
  <si>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</si>
  <si>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</si>
  <si>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</si>
  <si>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</si>
  <si>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</si>
  <si>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</si>
  <si>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</si>
  <si>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</si>
  <si>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</si>
  <si>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</si>
  <si>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</si>
  <si>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</si>
  <si>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</si>
  <si>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</si>
  <si>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</si>
  <si>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</si>
  <si>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</si>
  <si>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</si>
  <si>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</si>
  <si>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</si>
  <si>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</si>
  <si>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</si>
  <si>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</si>
  <si>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</si>
  <si>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</si>
  <si>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</si>
  <si>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</si>
  <si>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</si>
  <si>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</si>
  <si>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</si>
  <si>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</si>
  <si>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</si>
  <si>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</si>
  <si>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</si>
  <si>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</si>
  <si>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</si>
  <si>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</si>
  <si>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</si>
  <si>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</si>
  <si>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</si>
  <si>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</si>
  <si>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</si>
  <si>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</si>
  <si>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</si>
  <si>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</si>
  <si>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</si>
  <si>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</si>
  <si>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</si>
  <si>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</si>
  <si>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</si>
  <si>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</si>
  <si>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</si>
  <si>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</si>
  <si>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</si>
  <si>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</si>
  <si>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</si>
  <si>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</si>
  <si>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</si>
  <si>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</si>
  <si>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</si>
  <si>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</si>
  <si>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</si>
  <si>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</si>
  <si>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</si>
  <si>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</si>
  <si>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</si>
  <si>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</si>
  <si>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</si>
  <si>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</si>
  <si>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</si>
  <si>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</si>
  <si>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</si>
  <si>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</si>
  <si>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</si>
  <si>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% исполнения</t>
  </si>
  <si>
    <t>Утверждено тыс.руб.</t>
  </si>
  <si>
    <t>Утверждено с изменениями тыс.руб.</t>
  </si>
  <si>
    <t>Кассовое исполнение тыс.руб.</t>
  </si>
  <si>
    <t>ОТЧЕТ</t>
  </si>
  <si>
    <t>об использовании 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за 1 квартал 2020 года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</si>
</sst>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4" fontId="2" fillId="0" borderId="0" xfId="1" applyNumberFormat="1" applyFont="1" applyFill="1" applyAlignment="1" applyProtection="1">
      <alignment horizontal="right" vertical="top"/>
      <protection hidden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1" fillId="0" borderId="0" xfId="1" applyFont="1" applyBorder="1" applyProtection="1">
      <protection hidden="1"/>
    </xf>
    <xf numFmtId="0" fontId="1" fillId="0" borderId="0" xfId="1" applyFo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/>
    <xf numFmtId="0" fontId="2" fillId="3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wrapText="1"/>
    </xf>
    <xf numFmtId="0" fontId="2" fillId="3" borderId="0" xfId="1" applyFont="1" applyFill="1" applyAlignment="1" applyProtection="1">
      <alignment horizontal="right"/>
      <protection hidden="1"/>
    </xf>
    <xf numFmtId="0" fontId="5" fillId="3" borderId="0" xfId="1" applyFont="1" applyFill="1" applyAlignment="1" applyProtection="1">
      <alignment horizontal="right"/>
      <protection hidden="1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3" borderId="0" xfId="1" applyNumberFormat="1" applyFont="1" applyFill="1" applyBorder="1" applyAlignment="1" applyProtection="1">
      <alignment horizontal="center"/>
      <protection hidden="1"/>
    </xf>
    <xf numFmtId="164" fontId="2" fillId="3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Alignment="1">
      <alignment horizontal="right"/>
    </xf>
    <xf numFmtId="4" fontId="7" fillId="3" borderId="0" xfId="0" applyNumberFormat="1" applyFont="1" applyFill="1" applyAlignment="1">
      <alignment horizontal="right"/>
    </xf>
    <xf numFmtId="164" fontId="7" fillId="3" borderId="0" xfId="1" applyNumberFormat="1" applyFont="1" applyFill="1" applyBorder="1" applyAlignment="1" applyProtection="1">
      <alignment horizontal="right"/>
      <protection hidden="1"/>
    </xf>
    <xf numFmtId="164" fontId="5" fillId="3" borderId="0" xfId="1" applyNumberFormat="1" applyFont="1" applyFill="1" applyBorder="1" applyAlignment="1" applyProtection="1">
      <alignment horizontal="right"/>
      <protection hidden="1"/>
    </xf>
    <xf numFmtId="4" fontId="2" fillId="3" borderId="0" xfId="0" applyNumberFormat="1" applyFont="1" applyFill="1" applyBorder="1" applyAlignment="1">
      <alignment horizontal="right"/>
    </xf>
    <xf numFmtId="2" fontId="7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/>
    </xf>
    <xf numFmtId="2" fontId="2" fillId="3" borderId="0" xfId="0" applyNumberFormat="1" applyFont="1" applyFill="1" applyBorder="1" applyAlignment="1">
      <alignment horizontal="right"/>
    </xf>
    <xf numFmtId="4" fontId="7" fillId="3" borderId="0" xfId="1" applyNumberFormat="1" applyFont="1" applyFill="1" applyAlignment="1" applyProtection="1">
      <alignment horizontal="right"/>
      <protection hidden="1"/>
    </xf>
    <xf numFmtId="164" fontId="2" fillId="3" borderId="0" xfId="1" applyNumberFormat="1" applyFont="1" applyFill="1" applyBorder="1" applyAlignment="1" applyProtection="1">
      <alignment horizontal="right" vertical="top"/>
      <protection hidden="1"/>
    </xf>
    <xf numFmtId="0" fontId="1" fillId="3" borderId="0" xfId="1" applyFill="1"/>
    <xf numFmtId="0" fontId="5" fillId="2" borderId="0" xfId="0" applyFont="1" applyFill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left" vertical="distributed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Border="1" applyAlignment="1">
      <alignment horizontal="right" vertical="center"/>
    </xf>
    <xf numFmtId="49" fontId="7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justify" vertical="top" wrapText="1"/>
    </xf>
    <xf numFmtId="0" fontId="2" fillId="3" borderId="0" xfId="1" applyNumberFormat="1" applyFont="1" applyFill="1" applyBorder="1" applyAlignment="1" applyProtection="1">
      <alignment horizontal="justify" vertical="top" wrapText="1"/>
      <protection hidden="1"/>
    </xf>
    <xf numFmtId="0" fontId="2" fillId="0" borderId="0" xfId="0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top" wrapText="1"/>
    </xf>
    <xf numFmtId="49" fontId="2" fillId="0" borderId="0" xfId="2" applyNumberFormat="1" applyFont="1" applyFill="1" applyBorder="1" applyAlignment="1" applyProtection="1">
      <alignment horizontal="left" vertical="top" wrapText="1"/>
      <protection hidden="1"/>
    </xf>
    <xf numFmtId="0" fontId="7" fillId="3" borderId="0" xfId="0" applyFont="1" applyFill="1" applyAlignment="1">
      <alignment wrapText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64" fontId="11" fillId="0" borderId="0" xfId="1" applyNumberFormat="1" applyFont="1" applyFill="1" applyBorder="1" applyAlignment="1" applyProtection="1">
      <alignment horizontal="right" vertical="top"/>
      <protection hidden="1"/>
    </xf>
    <xf numFmtId="0" fontId="12" fillId="0" borderId="0" xfId="1" applyFont="1" applyBorder="1" applyProtection="1">
      <protection hidden="1"/>
    </xf>
    <xf numFmtId="0" fontId="12" fillId="0" borderId="0" xfId="1" applyFo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164" fontId="2" fillId="3" borderId="0" xfId="1" applyNumberFormat="1" applyFont="1" applyFill="1" applyBorder="1" applyAlignment="1" applyProtection="1">
      <alignment horizontal="right"/>
      <protection hidden="1"/>
    </xf>
    <xf numFmtId="3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justify"/>
    </xf>
    <xf numFmtId="0" fontId="7" fillId="0" borderId="0" xfId="1" applyNumberFormat="1" applyFont="1" applyFill="1" applyBorder="1" applyAlignment="1" applyProtection="1">
      <alignment horizontal="left" wrapText="1"/>
      <protection hidden="1"/>
    </xf>
    <xf numFmtId="49" fontId="13" fillId="0" borderId="0" xfId="0" applyNumberFormat="1" applyFont="1" applyAlignment="1">
      <alignment wrapText="1"/>
    </xf>
    <xf numFmtId="49" fontId="13" fillId="0" borderId="0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" fontId="7" fillId="3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/>
      <protection hidden="1"/>
    </xf>
    <xf numFmtId="4" fontId="1" fillId="0" borderId="0" xfId="1" applyNumberFormat="1" applyBorder="1" applyProtection="1">
      <protection hidden="1"/>
    </xf>
    <xf numFmtId="4" fontId="1" fillId="0" borderId="0" xfId="1" applyNumberFormat="1"/>
    <xf numFmtId="4" fontId="7" fillId="3" borderId="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1"/>
  <sheetViews>
    <sheetView showGridLines="0" tabSelected="1" topLeftCell="A4" zoomScaleSheetLayoutView="84" workbookViewId="0">
      <selection activeCell="A3" sqref="A3:M4"/>
    </sheetView>
  </sheetViews>
  <sheetFormatPr defaultColWidth="9.28515625" defaultRowHeight="12.75"/>
  <cols>
    <col min="1" max="1" width="88.5703125" style="2" customWidth="1"/>
    <col min="2" max="2" width="16.7109375" style="2" customWidth="1"/>
    <col min="3" max="3" width="8.28515625" style="2" customWidth="1"/>
    <col min="4" max="4" width="19.5703125" style="86" customWidth="1"/>
    <col min="5" max="5" width="10.5703125" style="2" hidden="1" customWidth="1"/>
    <col min="6" max="6" width="11.28515625" style="2" hidden="1" customWidth="1"/>
    <col min="7" max="7" width="10.28515625" style="2" hidden="1" customWidth="1"/>
    <col min="8" max="8" width="7.7109375" style="2" hidden="1" customWidth="1"/>
    <col min="9" max="9" width="9.28515625" style="2" hidden="1" customWidth="1"/>
    <col min="10" max="10" width="0.5703125" style="2" hidden="1" customWidth="1"/>
    <col min="11" max="12" width="17.7109375" style="86" customWidth="1"/>
    <col min="13" max="13" width="14.85546875" style="86" customWidth="1"/>
    <col min="14" max="16384" width="9.28515625" style="2"/>
  </cols>
  <sheetData>
    <row r="1" spans="1:13" ht="18.75" customHeight="1">
      <c r="A1" s="143"/>
      <c r="B1" s="143"/>
      <c r="C1" s="143"/>
      <c r="D1" s="143"/>
      <c r="E1" s="87"/>
      <c r="F1" s="87"/>
      <c r="G1" s="16"/>
      <c r="H1" s="16"/>
      <c r="I1" s="16"/>
      <c r="J1" s="16"/>
      <c r="K1" s="2"/>
      <c r="L1" s="2"/>
      <c r="M1" s="2"/>
    </row>
    <row r="2" spans="1:13" ht="0.75" customHeight="1">
      <c r="A2" s="143"/>
      <c r="B2" s="143"/>
      <c r="C2" s="143"/>
      <c r="D2" s="143"/>
      <c r="E2" s="87"/>
      <c r="F2" s="87"/>
      <c r="G2" s="16"/>
      <c r="H2" s="16"/>
      <c r="I2" s="16"/>
      <c r="J2" s="16"/>
      <c r="K2" s="2"/>
      <c r="L2" s="2"/>
      <c r="M2" s="2"/>
    </row>
    <row r="3" spans="1:13" ht="18.75">
      <c r="A3" s="149" t="s">
        <v>557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63.75" customHeight="1">
      <c r="A4" s="151" t="s">
        <v>558</v>
      </c>
      <c r="B4" s="151"/>
      <c r="C4" s="151"/>
      <c r="D4" s="151"/>
      <c r="E4" s="151"/>
      <c r="F4" s="151"/>
      <c r="G4" s="150"/>
      <c r="H4" s="150"/>
      <c r="I4" s="150"/>
      <c r="J4" s="150"/>
      <c r="K4" s="150"/>
      <c r="L4" s="150"/>
      <c r="M4" s="150"/>
    </row>
    <row r="5" spans="1:13" ht="5.25" customHeight="1">
      <c r="A5" s="6"/>
      <c r="B5" s="7"/>
      <c r="C5" s="8"/>
      <c r="D5" s="70"/>
      <c r="E5" s="6"/>
      <c r="F5" s="6"/>
      <c r="G5" s="1"/>
      <c r="K5" s="70"/>
      <c r="L5" s="70"/>
      <c r="M5" s="70"/>
    </row>
    <row r="6" spans="1:13" ht="18.75" hidden="1">
      <c r="A6" s="10"/>
      <c r="B6" s="11"/>
      <c r="C6" s="12"/>
      <c r="D6" s="71"/>
      <c r="E6" s="10"/>
      <c r="F6" s="13" t="s">
        <v>3</v>
      </c>
      <c r="G6" s="1"/>
      <c r="K6" s="71"/>
      <c r="L6" s="71"/>
      <c r="M6" s="71"/>
    </row>
    <row r="7" spans="1:13" ht="18.75" customHeight="1">
      <c r="A7" s="144" t="s">
        <v>5</v>
      </c>
      <c r="B7" s="144" t="s">
        <v>14</v>
      </c>
      <c r="C7" s="144" t="s">
        <v>4</v>
      </c>
      <c r="D7" s="145" t="s">
        <v>554</v>
      </c>
      <c r="E7" s="153" t="s">
        <v>6</v>
      </c>
      <c r="F7" s="153"/>
      <c r="G7" s="1"/>
      <c r="K7" s="145" t="s">
        <v>555</v>
      </c>
      <c r="L7" s="145" t="s">
        <v>556</v>
      </c>
      <c r="M7" s="145" t="s">
        <v>553</v>
      </c>
    </row>
    <row r="8" spans="1:13" ht="37.9" customHeight="1">
      <c r="A8" s="144"/>
      <c r="B8" s="144"/>
      <c r="C8" s="144"/>
      <c r="D8" s="146"/>
      <c r="E8" s="9" t="s">
        <v>1</v>
      </c>
      <c r="F8" s="9" t="s">
        <v>0</v>
      </c>
      <c r="G8" s="1"/>
      <c r="K8" s="146"/>
      <c r="L8" s="152"/>
      <c r="M8" s="146"/>
    </row>
    <row r="9" spans="1:13" ht="18.75">
      <c r="A9" s="9">
        <v>1</v>
      </c>
      <c r="B9" s="9">
        <v>2</v>
      </c>
      <c r="C9" s="9">
        <v>3</v>
      </c>
      <c r="D9" s="72">
        <v>4</v>
      </c>
      <c r="E9" s="14">
        <v>4</v>
      </c>
      <c r="F9" s="14">
        <v>5</v>
      </c>
      <c r="G9" s="1"/>
      <c r="K9" s="72">
        <v>5</v>
      </c>
      <c r="L9" s="72">
        <v>6</v>
      </c>
      <c r="M9" s="72">
        <v>7</v>
      </c>
    </row>
    <row r="10" spans="1:13" ht="81" customHeight="1">
      <c r="A10" s="126" t="s">
        <v>424</v>
      </c>
      <c r="B10" s="43" t="s">
        <v>42</v>
      </c>
      <c r="C10" s="44" t="s">
        <v>7</v>
      </c>
      <c r="D10" s="73">
        <f>D11</f>
        <v>110</v>
      </c>
      <c r="E10" s="28" t="e">
        <f>E12+#REF!+E161</f>
        <v>#REF!</v>
      </c>
      <c r="F10" s="28" t="e">
        <f>F12+#REF!+F161</f>
        <v>#REF!</v>
      </c>
      <c r="G10" s="3"/>
      <c r="K10" s="73">
        <f t="shared" ref="K10:L12" si="0">K11</f>
        <v>110</v>
      </c>
      <c r="L10" s="73">
        <f t="shared" si="0"/>
        <v>0</v>
      </c>
      <c r="M10" s="73">
        <f>L10/K10*100</f>
        <v>0</v>
      </c>
    </row>
    <row r="11" spans="1:13" ht="40.5" customHeight="1">
      <c r="A11" s="48" t="s">
        <v>425</v>
      </c>
      <c r="B11" s="43" t="s">
        <v>43</v>
      </c>
      <c r="C11" s="44" t="s">
        <v>7</v>
      </c>
      <c r="D11" s="73">
        <f>D12</f>
        <v>110</v>
      </c>
      <c r="E11" s="28"/>
      <c r="F11" s="28"/>
      <c r="G11" s="3"/>
      <c r="K11" s="73">
        <f t="shared" si="0"/>
        <v>110</v>
      </c>
      <c r="L11" s="73">
        <f t="shared" si="0"/>
        <v>0</v>
      </c>
      <c r="M11" s="73">
        <f t="shared" ref="M11:M74" si="1">L11/K11*100</f>
        <v>0</v>
      </c>
    </row>
    <row r="12" spans="1:13" ht="40.5" customHeight="1">
      <c r="A12" s="63" t="s">
        <v>237</v>
      </c>
      <c r="B12" s="109" t="s">
        <v>44</v>
      </c>
      <c r="C12" s="33" t="s">
        <v>7</v>
      </c>
      <c r="D12" s="74">
        <f>D13</f>
        <v>110</v>
      </c>
      <c r="E12" s="28" t="e">
        <f>#REF!+#REF!+E45+E74+E80+#REF!+#REF!+#REF!+#REF!</f>
        <v>#REF!</v>
      </c>
      <c r="F12" s="28" t="e">
        <f>#REF!+#REF!+F45+F74+F80+#REF!+#REF!+#REF!+#REF!</f>
        <v>#REF!</v>
      </c>
      <c r="G12" s="3"/>
      <c r="K12" s="74">
        <f t="shared" si="0"/>
        <v>110</v>
      </c>
      <c r="L12" s="74">
        <f t="shared" si="0"/>
        <v>0</v>
      </c>
      <c r="M12" s="73">
        <f t="shared" si="1"/>
        <v>0</v>
      </c>
    </row>
    <row r="13" spans="1:13" ht="21" customHeight="1">
      <c r="A13" s="22" t="s">
        <v>9</v>
      </c>
      <c r="B13" s="109" t="s">
        <v>44</v>
      </c>
      <c r="C13" s="33">
        <v>200</v>
      </c>
      <c r="D13" s="75">
        <v>110</v>
      </c>
      <c r="E13" s="15">
        <v>21864.3</v>
      </c>
      <c r="F13" s="15">
        <v>19650.97</v>
      </c>
      <c r="G13" s="3"/>
      <c r="K13" s="75">
        <v>110</v>
      </c>
      <c r="L13" s="75">
        <v>0</v>
      </c>
      <c r="M13" s="73">
        <f t="shared" si="1"/>
        <v>0</v>
      </c>
    </row>
    <row r="14" spans="1:13" ht="81.75" customHeight="1">
      <c r="A14" s="126" t="s">
        <v>426</v>
      </c>
      <c r="B14" s="43" t="s">
        <v>164</v>
      </c>
      <c r="C14" s="44" t="s">
        <v>7</v>
      </c>
      <c r="D14" s="76">
        <f>D15+D18+D21</f>
        <v>11123.11</v>
      </c>
      <c r="E14" s="15"/>
      <c r="F14" s="15"/>
      <c r="G14" s="3"/>
      <c r="K14" s="76">
        <f>K15+K18+K21</f>
        <v>11134.250000000002</v>
      </c>
      <c r="L14" s="76">
        <f>L15+L18+L21</f>
        <v>2454.91</v>
      </c>
      <c r="M14" s="73">
        <f t="shared" si="1"/>
        <v>22.048274468419514</v>
      </c>
    </row>
    <row r="15" spans="1:13" ht="59.25" customHeight="1">
      <c r="A15" s="42" t="s">
        <v>473</v>
      </c>
      <c r="B15" s="43" t="s">
        <v>422</v>
      </c>
      <c r="C15" s="44" t="s">
        <v>7</v>
      </c>
      <c r="D15" s="76">
        <f>D16</f>
        <v>726.3</v>
      </c>
      <c r="E15" s="15"/>
      <c r="F15" s="15"/>
      <c r="G15" s="3"/>
      <c r="K15" s="76">
        <f>K16</f>
        <v>726.3</v>
      </c>
      <c r="L15" s="76">
        <f>L16</f>
        <v>182.08</v>
      </c>
      <c r="M15" s="73">
        <f t="shared" si="1"/>
        <v>25.069530497039793</v>
      </c>
    </row>
    <row r="16" spans="1:13" ht="38.25" customHeight="1">
      <c r="A16" s="23" t="s">
        <v>272</v>
      </c>
      <c r="B16" s="109" t="s">
        <v>423</v>
      </c>
      <c r="C16" s="33" t="s">
        <v>7</v>
      </c>
      <c r="D16" s="75">
        <f>D17</f>
        <v>726.3</v>
      </c>
      <c r="E16" s="15"/>
      <c r="F16" s="15"/>
      <c r="G16" s="3"/>
      <c r="K16" s="75">
        <f>K17</f>
        <v>726.3</v>
      </c>
      <c r="L16" s="75">
        <f>L17</f>
        <v>182.08</v>
      </c>
      <c r="M16" s="73">
        <f t="shared" si="1"/>
        <v>25.069530497039793</v>
      </c>
    </row>
    <row r="17" spans="1:13" ht="18.600000000000001" customHeight="1">
      <c r="A17" s="22" t="s">
        <v>9</v>
      </c>
      <c r="B17" s="109" t="s">
        <v>423</v>
      </c>
      <c r="C17" s="33">
        <v>200</v>
      </c>
      <c r="D17" s="75">
        <v>726.3</v>
      </c>
      <c r="E17" s="15"/>
      <c r="F17" s="15"/>
      <c r="G17" s="3"/>
      <c r="K17" s="75">
        <v>726.3</v>
      </c>
      <c r="L17" s="75">
        <v>182.08</v>
      </c>
      <c r="M17" s="73">
        <f t="shared" si="1"/>
        <v>25.069530497039793</v>
      </c>
    </row>
    <row r="18" spans="1:13" ht="57.75" customHeight="1">
      <c r="A18" s="42" t="s">
        <v>166</v>
      </c>
      <c r="B18" s="43" t="s">
        <v>421</v>
      </c>
      <c r="C18" s="44" t="s">
        <v>7</v>
      </c>
      <c r="D18" s="76">
        <f>D19</f>
        <v>510</v>
      </c>
      <c r="E18" s="15"/>
      <c r="F18" s="15"/>
      <c r="G18" s="3"/>
      <c r="K18" s="76">
        <f>K19</f>
        <v>521.14</v>
      </c>
      <c r="L18" s="76">
        <f>L19</f>
        <v>31</v>
      </c>
      <c r="M18" s="73">
        <f t="shared" si="1"/>
        <v>5.9484975246574816</v>
      </c>
    </row>
    <row r="19" spans="1:13" ht="31.5" customHeight="1">
      <c r="A19" s="67" t="s">
        <v>273</v>
      </c>
      <c r="B19" s="34" t="s">
        <v>167</v>
      </c>
      <c r="C19" s="33" t="s">
        <v>7</v>
      </c>
      <c r="D19" s="75">
        <f>D20</f>
        <v>510</v>
      </c>
      <c r="E19" s="15"/>
      <c r="F19" s="15"/>
      <c r="G19" s="3"/>
      <c r="K19" s="75">
        <f>K20</f>
        <v>521.14</v>
      </c>
      <c r="L19" s="75">
        <f>L20</f>
        <v>31</v>
      </c>
      <c r="M19" s="73">
        <f t="shared" si="1"/>
        <v>5.9484975246574816</v>
      </c>
    </row>
    <row r="20" spans="1:13" ht="21.75" customHeight="1">
      <c r="A20" s="22" t="s">
        <v>9</v>
      </c>
      <c r="B20" s="34" t="s">
        <v>167</v>
      </c>
      <c r="C20" s="33">
        <v>200</v>
      </c>
      <c r="D20" s="75">
        <v>510</v>
      </c>
      <c r="E20" s="15"/>
      <c r="F20" s="15"/>
      <c r="G20" s="3"/>
      <c r="K20" s="75">
        <v>521.14</v>
      </c>
      <c r="L20" s="75">
        <v>31</v>
      </c>
      <c r="M20" s="73">
        <f t="shared" si="1"/>
        <v>5.9484975246574816</v>
      </c>
    </row>
    <row r="21" spans="1:13" ht="66.75" customHeight="1">
      <c r="A21" s="42" t="s">
        <v>168</v>
      </c>
      <c r="B21" s="43" t="s">
        <v>420</v>
      </c>
      <c r="C21" s="44" t="s">
        <v>7</v>
      </c>
      <c r="D21" s="76">
        <f>D22+D26</f>
        <v>9886.8100000000013</v>
      </c>
      <c r="E21" s="15"/>
      <c r="F21" s="15"/>
      <c r="G21" s="3"/>
      <c r="K21" s="76">
        <f>K22+K26</f>
        <v>9886.8100000000013</v>
      </c>
      <c r="L21" s="76">
        <f>L22+L26</f>
        <v>2241.83</v>
      </c>
      <c r="M21" s="73">
        <f t="shared" si="1"/>
        <v>22.674957847880151</v>
      </c>
    </row>
    <row r="22" spans="1:13" ht="26.25" customHeight="1">
      <c r="A22" s="22" t="s">
        <v>15</v>
      </c>
      <c r="B22" s="34" t="s">
        <v>276</v>
      </c>
      <c r="C22" s="33" t="s">
        <v>7</v>
      </c>
      <c r="D22" s="75">
        <f>D23+D24+D25</f>
        <v>761.86</v>
      </c>
      <c r="E22" s="15"/>
      <c r="F22" s="15"/>
      <c r="G22" s="3"/>
      <c r="K22" s="75">
        <f>K23+K24+K25</f>
        <v>761.86</v>
      </c>
      <c r="L22" s="75">
        <f>L23+L24+L25</f>
        <v>131.38999999999999</v>
      </c>
      <c r="M22" s="73">
        <f t="shared" si="1"/>
        <v>17.2459506996036</v>
      </c>
    </row>
    <row r="23" spans="1:13" ht="67.5" customHeight="1">
      <c r="A23" s="5" t="s">
        <v>17</v>
      </c>
      <c r="B23" s="34" t="s">
        <v>276</v>
      </c>
      <c r="C23" s="33">
        <v>100</v>
      </c>
      <c r="D23" s="79">
        <v>258.76</v>
      </c>
      <c r="E23" s="15"/>
      <c r="F23" s="15"/>
      <c r="G23" s="3"/>
      <c r="K23" s="79">
        <v>258.76</v>
      </c>
      <c r="L23" s="79">
        <v>44.32</v>
      </c>
      <c r="M23" s="73">
        <f t="shared" si="1"/>
        <v>17.127840469933531</v>
      </c>
    </row>
    <row r="24" spans="1:13" ht="18.600000000000001" customHeight="1">
      <c r="A24" s="22" t="s">
        <v>9</v>
      </c>
      <c r="B24" s="34" t="s">
        <v>276</v>
      </c>
      <c r="C24" s="33">
        <v>200</v>
      </c>
      <c r="D24" s="110">
        <v>499.1</v>
      </c>
      <c r="E24" s="15"/>
      <c r="F24" s="15"/>
      <c r="G24" s="3"/>
      <c r="K24" s="110">
        <v>499.1</v>
      </c>
      <c r="L24" s="110">
        <v>87.07</v>
      </c>
      <c r="M24" s="73">
        <f t="shared" si="1"/>
        <v>17.445401723101579</v>
      </c>
    </row>
    <row r="25" spans="1:13" ht="18.600000000000001" customHeight="1">
      <c r="A25" s="22" t="s">
        <v>11</v>
      </c>
      <c r="B25" s="34" t="s">
        <v>276</v>
      </c>
      <c r="C25" s="33">
        <v>800</v>
      </c>
      <c r="D25" s="110">
        <v>4</v>
      </c>
      <c r="E25" s="15"/>
      <c r="F25" s="15"/>
      <c r="G25" s="3"/>
      <c r="K25" s="110">
        <v>4</v>
      </c>
      <c r="L25" s="110">
        <v>0</v>
      </c>
      <c r="M25" s="73">
        <f t="shared" si="1"/>
        <v>0</v>
      </c>
    </row>
    <row r="26" spans="1:13" ht="37.5" customHeight="1">
      <c r="A26" s="22" t="s">
        <v>169</v>
      </c>
      <c r="B26" s="34" t="s">
        <v>277</v>
      </c>
      <c r="C26" s="33" t="s">
        <v>7</v>
      </c>
      <c r="D26" s="75">
        <f>D27</f>
        <v>9124.9500000000007</v>
      </c>
      <c r="E26" s="15"/>
      <c r="F26" s="15"/>
      <c r="G26" s="3"/>
      <c r="K26" s="75">
        <f>K27</f>
        <v>9124.9500000000007</v>
      </c>
      <c r="L26" s="75">
        <f>L27</f>
        <v>2110.44</v>
      </c>
      <c r="M26" s="73">
        <f t="shared" si="1"/>
        <v>23.128236319103117</v>
      </c>
    </row>
    <row r="27" spans="1:13" ht="64.5" customHeight="1">
      <c r="A27" s="5" t="s">
        <v>17</v>
      </c>
      <c r="B27" s="34" t="s">
        <v>277</v>
      </c>
      <c r="C27" s="33">
        <v>100</v>
      </c>
      <c r="D27" s="75">
        <v>9124.9500000000007</v>
      </c>
      <c r="E27" s="15"/>
      <c r="F27" s="15"/>
      <c r="G27" s="3"/>
      <c r="K27" s="75">
        <v>9124.9500000000007</v>
      </c>
      <c r="L27" s="75">
        <v>2110.44</v>
      </c>
      <c r="M27" s="73">
        <f t="shared" si="1"/>
        <v>23.128236319103117</v>
      </c>
    </row>
    <row r="28" spans="1:13" ht="97.5" customHeight="1">
      <c r="A28" s="126" t="s">
        <v>427</v>
      </c>
      <c r="B28" s="43" t="s">
        <v>45</v>
      </c>
      <c r="C28" s="44" t="s">
        <v>7</v>
      </c>
      <c r="D28" s="76">
        <f>D29+D34</f>
        <v>4110.5599999999995</v>
      </c>
      <c r="E28" s="15">
        <v>654.84</v>
      </c>
      <c r="F28" s="15">
        <v>654.84</v>
      </c>
      <c r="G28" s="3"/>
      <c r="K28" s="76">
        <f>K29+K34</f>
        <v>4110.5599999999995</v>
      </c>
      <c r="L28" s="76">
        <f>L29+L34</f>
        <v>780.48</v>
      </c>
      <c r="M28" s="73">
        <f t="shared" si="1"/>
        <v>18.987193958973965</v>
      </c>
    </row>
    <row r="29" spans="1:13" ht="39.75" customHeight="1">
      <c r="A29" s="47" t="s">
        <v>428</v>
      </c>
      <c r="B29" s="43" t="s">
        <v>46</v>
      </c>
      <c r="C29" s="44" t="s">
        <v>7</v>
      </c>
      <c r="D29" s="76">
        <f>D30</f>
        <v>3638.56</v>
      </c>
      <c r="E29" s="15"/>
      <c r="F29" s="15"/>
      <c r="G29" s="3"/>
      <c r="K29" s="76">
        <f>K30</f>
        <v>3638.56</v>
      </c>
      <c r="L29" s="76">
        <f>L30</f>
        <v>737.93000000000006</v>
      </c>
      <c r="M29" s="73">
        <f t="shared" si="1"/>
        <v>20.280825381469594</v>
      </c>
    </row>
    <row r="30" spans="1:13" ht="40.5" customHeight="1">
      <c r="A30" s="56" t="s">
        <v>161</v>
      </c>
      <c r="B30" s="34" t="s">
        <v>238</v>
      </c>
      <c r="C30" s="44" t="s">
        <v>7</v>
      </c>
      <c r="D30" s="75">
        <f>D31+D32+D33</f>
        <v>3638.56</v>
      </c>
      <c r="E30" s="15"/>
      <c r="F30" s="15"/>
      <c r="G30" s="3"/>
      <c r="K30" s="75">
        <f>K31+K32+K33</f>
        <v>3638.56</v>
      </c>
      <c r="L30" s="75">
        <f>L31+L32+L33</f>
        <v>737.93000000000006</v>
      </c>
      <c r="M30" s="73">
        <f t="shared" si="1"/>
        <v>20.280825381469594</v>
      </c>
    </row>
    <row r="31" spans="1:13" ht="69.75" customHeight="1">
      <c r="A31" s="5" t="s">
        <v>17</v>
      </c>
      <c r="B31" s="34" t="s">
        <v>238</v>
      </c>
      <c r="C31" s="33">
        <v>100</v>
      </c>
      <c r="D31" s="75">
        <v>3007.74</v>
      </c>
      <c r="E31" s="15"/>
      <c r="F31" s="15"/>
      <c r="G31" s="3"/>
      <c r="K31" s="75">
        <v>3007.74</v>
      </c>
      <c r="L31" s="75">
        <v>649.84</v>
      </c>
      <c r="M31" s="73">
        <f t="shared" si="1"/>
        <v>21.60559090878866</v>
      </c>
    </row>
    <row r="32" spans="1:13" ht="23.25" customHeight="1">
      <c r="A32" s="22" t="s">
        <v>9</v>
      </c>
      <c r="B32" s="34" t="s">
        <v>238</v>
      </c>
      <c r="C32" s="33">
        <v>200</v>
      </c>
      <c r="D32" s="75">
        <v>619.22</v>
      </c>
      <c r="E32" s="15"/>
      <c r="F32" s="15"/>
      <c r="G32" s="3"/>
      <c r="K32" s="75">
        <v>619.22</v>
      </c>
      <c r="L32" s="75">
        <v>87.75</v>
      </c>
      <c r="M32" s="73">
        <f t="shared" si="1"/>
        <v>14.171053906527566</v>
      </c>
    </row>
    <row r="33" spans="1:13" ht="26.25" customHeight="1">
      <c r="A33" s="22" t="s">
        <v>11</v>
      </c>
      <c r="B33" s="34" t="s">
        <v>238</v>
      </c>
      <c r="C33" s="33">
        <v>800</v>
      </c>
      <c r="D33" s="75">
        <v>11.6</v>
      </c>
      <c r="E33" s="15"/>
      <c r="F33" s="15"/>
      <c r="G33" s="3"/>
      <c r="K33" s="75">
        <v>11.6</v>
      </c>
      <c r="L33" s="75">
        <v>0.34</v>
      </c>
      <c r="M33" s="73">
        <f t="shared" si="1"/>
        <v>2.931034482758621</v>
      </c>
    </row>
    <row r="34" spans="1:13" ht="47.25" customHeight="1">
      <c r="A34" s="57" t="s">
        <v>162</v>
      </c>
      <c r="B34" s="43" t="s">
        <v>239</v>
      </c>
      <c r="C34" s="44" t="s">
        <v>7</v>
      </c>
      <c r="D34" s="76">
        <f>D35+D39+D37</f>
        <v>472</v>
      </c>
      <c r="E34" s="15"/>
      <c r="F34" s="15"/>
      <c r="G34" s="3"/>
      <c r="K34" s="76">
        <f>K35+K39+K37</f>
        <v>472</v>
      </c>
      <c r="L34" s="76">
        <f>L35+L39+L37</f>
        <v>42.55</v>
      </c>
      <c r="M34" s="73">
        <f t="shared" si="1"/>
        <v>9.0148305084745743</v>
      </c>
    </row>
    <row r="35" spans="1:13" ht="57.75" customHeight="1">
      <c r="A35" s="64" t="s">
        <v>163</v>
      </c>
      <c r="B35" s="34" t="s">
        <v>240</v>
      </c>
      <c r="C35" s="33" t="s">
        <v>7</v>
      </c>
      <c r="D35" s="75">
        <f>D36</f>
        <v>0</v>
      </c>
      <c r="E35" s="15"/>
      <c r="F35" s="15"/>
      <c r="G35" s="3"/>
      <c r="K35" s="75">
        <f>K36</f>
        <v>0</v>
      </c>
      <c r="L35" s="75">
        <f>L36</f>
        <v>0</v>
      </c>
      <c r="M35" s="73">
        <v>0</v>
      </c>
    </row>
    <row r="36" spans="1:13" ht="26.25" customHeight="1">
      <c r="A36" s="5" t="s">
        <v>9</v>
      </c>
      <c r="B36" s="34" t="s">
        <v>240</v>
      </c>
      <c r="C36" s="33">
        <v>200</v>
      </c>
      <c r="D36" s="75">
        <v>0</v>
      </c>
      <c r="E36" s="15"/>
      <c r="F36" s="15"/>
      <c r="G36" s="3"/>
      <c r="K36" s="75">
        <v>0</v>
      </c>
      <c r="L36" s="75">
        <v>0</v>
      </c>
      <c r="M36" s="73">
        <v>0</v>
      </c>
    </row>
    <row r="37" spans="1:13" ht="56.25">
      <c r="A37" s="64" t="s">
        <v>163</v>
      </c>
      <c r="B37" s="109" t="s">
        <v>531</v>
      </c>
      <c r="C37" s="108" t="s">
        <v>7</v>
      </c>
      <c r="D37" s="75">
        <f>D38</f>
        <v>462</v>
      </c>
      <c r="E37" s="15"/>
      <c r="F37" s="15"/>
      <c r="G37" s="3"/>
      <c r="K37" s="75">
        <f>K38</f>
        <v>462</v>
      </c>
      <c r="L37" s="75">
        <f>L38</f>
        <v>42.55</v>
      </c>
      <c r="M37" s="73">
        <f t="shared" si="1"/>
        <v>9.2099567099567103</v>
      </c>
    </row>
    <row r="38" spans="1:13" ht="25.9" customHeight="1">
      <c r="A38" s="5" t="s">
        <v>9</v>
      </c>
      <c r="B38" s="109" t="s">
        <v>531</v>
      </c>
      <c r="C38" s="108">
        <v>200</v>
      </c>
      <c r="D38" s="75">
        <v>462</v>
      </c>
      <c r="E38" s="15"/>
      <c r="F38" s="15"/>
      <c r="G38" s="3"/>
      <c r="K38" s="75">
        <v>462</v>
      </c>
      <c r="L38" s="75">
        <v>42.55</v>
      </c>
      <c r="M38" s="73">
        <f t="shared" si="1"/>
        <v>9.2099567099567103</v>
      </c>
    </row>
    <row r="39" spans="1:13" ht="27.75" customHeight="1">
      <c r="A39" s="65" t="s">
        <v>271</v>
      </c>
      <c r="B39" s="34" t="s">
        <v>241</v>
      </c>
      <c r="C39" s="33" t="s">
        <v>7</v>
      </c>
      <c r="D39" s="75">
        <f>D40</f>
        <v>10</v>
      </c>
      <c r="E39" s="15"/>
      <c r="F39" s="15"/>
      <c r="G39" s="3"/>
      <c r="K39" s="75">
        <f>K40</f>
        <v>10</v>
      </c>
      <c r="L39" s="75">
        <f>L40</f>
        <v>0</v>
      </c>
      <c r="M39" s="73">
        <f t="shared" si="1"/>
        <v>0</v>
      </c>
    </row>
    <row r="40" spans="1:13" ht="26.25" customHeight="1">
      <c r="A40" s="22" t="s">
        <v>9</v>
      </c>
      <c r="B40" s="34" t="s">
        <v>241</v>
      </c>
      <c r="C40" s="33">
        <v>200</v>
      </c>
      <c r="D40" s="75">
        <v>10</v>
      </c>
      <c r="E40" s="15"/>
      <c r="F40" s="15"/>
      <c r="G40" s="3"/>
      <c r="K40" s="75">
        <v>10</v>
      </c>
      <c r="L40" s="75">
        <v>0</v>
      </c>
      <c r="M40" s="73">
        <f t="shared" si="1"/>
        <v>0</v>
      </c>
    </row>
    <row r="41" spans="1:13" ht="99.75" customHeight="1">
      <c r="A41" s="126" t="s">
        <v>429</v>
      </c>
      <c r="B41" s="43" t="s">
        <v>47</v>
      </c>
      <c r="C41" s="44" t="s">
        <v>7</v>
      </c>
      <c r="D41" s="77">
        <f>D42+D52+D68+D47</f>
        <v>35899.910000000003</v>
      </c>
      <c r="E41" s="15">
        <v>10224.94</v>
      </c>
      <c r="F41" s="15">
        <v>9880.4</v>
      </c>
      <c r="G41" s="3"/>
      <c r="K41" s="77">
        <f>K42+K52+K68+K47</f>
        <v>77812.06</v>
      </c>
      <c r="L41" s="77">
        <f>L42+L52+L68+L47</f>
        <v>3312.3599999999997</v>
      </c>
      <c r="M41" s="73">
        <f t="shared" si="1"/>
        <v>4.2568722637596279</v>
      </c>
    </row>
    <row r="42" spans="1:13" ht="63" customHeight="1">
      <c r="A42" s="48" t="s">
        <v>254</v>
      </c>
      <c r="B42" s="43" t="s">
        <v>242</v>
      </c>
      <c r="C42" s="44" t="s">
        <v>7</v>
      </c>
      <c r="D42" s="77">
        <f>D43</f>
        <v>9317</v>
      </c>
      <c r="E42" s="15"/>
      <c r="F42" s="15"/>
      <c r="G42" s="3"/>
      <c r="K42" s="77">
        <f t="shared" ref="K42:L44" si="2">K43</f>
        <v>9317</v>
      </c>
      <c r="L42" s="77">
        <f t="shared" si="2"/>
        <v>0</v>
      </c>
      <c r="M42" s="73">
        <f t="shared" si="1"/>
        <v>0</v>
      </c>
    </row>
    <row r="43" spans="1:13" ht="38.25" customHeight="1">
      <c r="A43" s="48" t="s">
        <v>314</v>
      </c>
      <c r="B43" s="43" t="s">
        <v>243</v>
      </c>
      <c r="C43" s="44" t="s">
        <v>7</v>
      </c>
      <c r="D43" s="77">
        <f>D44</f>
        <v>9317</v>
      </c>
      <c r="E43" s="15"/>
      <c r="F43" s="15"/>
      <c r="G43" s="3"/>
      <c r="K43" s="77">
        <f t="shared" si="2"/>
        <v>9317</v>
      </c>
      <c r="L43" s="77">
        <f t="shared" si="2"/>
        <v>0</v>
      </c>
      <c r="M43" s="73">
        <f t="shared" si="1"/>
        <v>0</v>
      </c>
    </row>
    <row r="44" spans="1:13" ht="42" customHeight="1">
      <c r="A44" s="22" t="s">
        <v>315</v>
      </c>
      <c r="B44" s="34" t="s">
        <v>244</v>
      </c>
      <c r="C44" s="33" t="s">
        <v>7</v>
      </c>
      <c r="D44" s="75">
        <f>D45</f>
        <v>9317</v>
      </c>
      <c r="E44" s="15">
        <v>2626.56</v>
      </c>
      <c r="F44" s="24">
        <v>2626.56</v>
      </c>
      <c r="G44" s="3"/>
      <c r="K44" s="75">
        <f t="shared" si="2"/>
        <v>9317</v>
      </c>
      <c r="L44" s="75">
        <f t="shared" si="2"/>
        <v>0</v>
      </c>
      <c r="M44" s="73">
        <f t="shared" si="1"/>
        <v>0</v>
      </c>
    </row>
    <row r="45" spans="1:13" ht="26.25" customHeight="1">
      <c r="A45" s="31" t="s">
        <v>9</v>
      </c>
      <c r="B45" s="34" t="s">
        <v>244</v>
      </c>
      <c r="C45" s="33">
        <v>200</v>
      </c>
      <c r="D45" s="74">
        <v>9317</v>
      </c>
      <c r="E45" s="28" t="e">
        <f>E72+E73+#REF!</f>
        <v>#REF!</v>
      </c>
      <c r="F45" s="28" t="e">
        <f>F72+F73+#REF!</f>
        <v>#REF!</v>
      </c>
      <c r="G45" s="3"/>
      <c r="K45" s="74">
        <v>9317</v>
      </c>
      <c r="L45" s="74">
        <v>0</v>
      </c>
      <c r="M45" s="73">
        <f t="shared" si="1"/>
        <v>0</v>
      </c>
    </row>
    <row r="46" spans="1:13" ht="40.9" customHeight="1">
      <c r="A46" s="46" t="s">
        <v>488</v>
      </c>
      <c r="B46" s="109" t="s">
        <v>484</v>
      </c>
      <c r="C46" s="108"/>
      <c r="D46" s="74">
        <f>D47</f>
        <v>2929.97</v>
      </c>
      <c r="E46" s="28"/>
      <c r="F46" s="28"/>
      <c r="G46" s="3"/>
      <c r="K46" s="74">
        <f>K47</f>
        <v>2935.97</v>
      </c>
      <c r="L46" s="74">
        <f>L47</f>
        <v>2431.87</v>
      </c>
      <c r="M46" s="73">
        <f t="shared" si="1"/>
        <v>82.830206030715573</v>
      </c>
    </row>
    <row r="47" spans="1:13" ht="43.9" customHeight="1">
      <c r="A47" s="46" t="s">
        <v>248</v>
      </c>
      <c r="B47" s="43" t="s">
        <v>485</v>
      </c>
      <c r="C47" s="44" t="s">
        <v>7</v>
      </c>
      <c r="D47" s="73">
        <f>D48+D50</f>
        <v>2929.97</v>
      </c>
      <c r="E47" s="28"/>
      <c r="F47" s="28"/>
      <c r="G47" s="3"/>
      <c r="K47" s="73">
        <f>K48+K50</f>
        <v>2935.97</v>
      </c>
      <c r="L47" s="73">
        <f>L48+L50</f>
        <v>2431.87</v>
      </c>
      <c r="M47" s="73">
        <f t="shared" si="1"/>
        <v>82.830206030715573</v>
      </c>
    </row>
    <row r="48" spans="1:13" ht="39" customHeight="1">
      <c r="A48" s="5" t="s">
        <v>415</v>
      </c>
      <c r="B48" s="109" t="s">
        <v>486</v>
      </c>
      <c r="C48" s="108" t="s">
        <v>7</v>
      </c>
      <c r="D48" s="74">
        <f>D49</f>
        <v>2700</v>
      </c>
      <c r="E48" s="28"/>
      <c r="F48" s="28"/>
      <c r="G48" s="3"/>
      <c r="K48" s="74">
        <f>K49</f>
        <v>2700</v>
      </c>
      <c r="L48" s="74">
        <f>L49</f>
        <v>2201.9</v>
      </c>
      <c r="M48" s="73">
        <f t="shared" si="1"/>
        <v>81.55185185185185</v>
      </c>
    </row>
    <row r="49" spans="1:13" ht="26.25" customHeight="1">
      <c r="A49" s="5" t="s">
        <v>9</v>
      </c>
      <c r="B49" s="109" t="s">
        <v>486</v>
      </c>
      <c r="C49" s="108">
        <v>200</v>
      </c>
      <c r="D49" s="74">
        <v>2700</v>
      </c>
      <c r="E49" s="28"/>
      <c r="F49" s="28"/>
      <c r="G49" s="3"/>
      <c r="K49" s="74">
        <v>2700</v>
      </c>
      <c r="L49" s="74">
        <v>2201.9</v>
      </c>
      <c r="M49" s="73">
        <f t="shared" si="1"/>
        <v>81.55185185185185</v>
      </c>
    </row>
    <row r="50" spans="1:13" ht="26.25" customHeight="1">
      <c r="A50" s="5" t="s">
        <v>311</v>
      </c>
      <c r="B50" s="109" t="s">
        <v>487</v>
      </c>
      <c r="C50" s="108" t="s">
        <v>7</v>
      </c>
      <c r="D50" s="74">
        <f>D51</f>
        <v>229.97</v>
      </c>
      <c r="E50" s="28"/>
      <c r="F50" s="28"/>
      <c r="G50" s="3"/>
      <c r="K50" s="74">
        <f>K51</f>
        <v>235.97</v>
      </c>
      <c r="L50" s="74">
        <f>L51</f>
        <v>229.97</v>
      </c>
      <c r="M50" s="73">
        <f t="shared" si="1"/>
        <v>97.45730389456287</v>
      </c>
    </row>
    <row r="51" spans="1:13" ht="26.25" customHeight="1">
      <c r="A51" s="5" t="s">
        <v>9</v>
      </c>
      <c r="B51" s="109" t="s">
        <v>487</v>
      </c>
      <c r="C51" s="108">
        <v>200</v>
      </c>
      <c r="D51" s="74">
        <v>229.97</v>
      </c>
      <c r="E51" s="28"/>
      <c r="F51" s="28"/>
      <c r="G51" s="3"/>
      <c r="K51" s="74">
        <v>235.97</v>
      </c>
      <c r="L51" s="74">
        <v>229.97</v>
      </c>
      <c r="M51" s="73">
        <f t="shared" si="1"/>
        <v>97.45730389456287</v>
      </c>
    </row>
    <row r="52" spans="1:13" ht="49.5" customHeight="1">
      <c r="A52" s="46" t="s">
        <v>297</v>
      </c>
      <c r="B52" s="43" t="s">
        <v>245</v>
      </c>
      <c r="C52" s="44" t="s">
        <v>7</v>
      </c>
      <c r="D52" s="73">
        <f>D53+D63+D60</f>
        <v>23639.940000000002</v>
      </c>
      <c r="E52" s="28"/>
      <c r="F52" s="28"/>
      <c r="G52" s="3"/>
      <c r="K52" s="73">
        <f>K53+K63+K60</f>
        <v>65546.09</v>
      </c>
      <c r="L52" s="73">
        <f>L53+L63+L60</f>
        <v>880.49</v>
      </c>
      <c r="M52" s="73">
        <f t="shared" si="1"/>
        <v>1.3433142999071341</v>
      </c>
    </row>
    <row r="53" spans="1:13" ht="38.25" customHeight="1">
      <c r="A53" s="46" t="s">
        <v>316</v>
      </c>
      <c r="B53" s="43" t="s">
        <v>430</v>
      </c>
      <c r="C53" s="44" t="s">
        <v>7</v>
      </c>
      <c r="D53" s="73">
        <f>D54+D57</f>
        <v>16189.04</v>
      </c>
      <c r="E53" s="28"/>
      <c r="F53" s="28"/>
      <c r="G53" s="3"/>
      <c r="K53" s="73">
        <f>K54+K57</f>
        <v>61148.84</v>
      </c>
      <c r="L53" s="73">
        <f>L54+L57</f>
        <v>847.49</v>
      </c>
      <c r="M53" s="73">
        <f t="shared" si="1"/>
        <v>1.3859461602215186</v>
      </c>
    </row>
    <row r="54" spans="1:13" ht="43.5" customHeight="1">
      <c r="A54" s="5" t="s">
        <v>317</v>
      </c>
      <c r="B54" s="34" t="s">
        <v>249</v>
      </c>
      <c r="C54" s="33" t="s">
        <v>7</v>
      </c>
      <c r="D54" s="74">
        <f>D55+D56</f>
        <v>16189.04</v>
      </c>
      <c r="E54" s="28"/>
      <c r="F54" s="28"/>
      <c r="G54" s="3"/>
      <c r="K54" s="74">
        <f>K55+K56</f>
        <v>15783.55</v>
      </c>
      <c r="L54" s="74">
        <f>L55+L56</f>
        <v>847.49</v>
      </c>
      <c r="M54" s="73">
        <f t="shared" si="1"/>
        <v>5.3694511057398371</v>
      </c>
    </row>
    <row r="55" spans="1:13" ht="30.75" customHeight="1">
      <c r="A55" s="5" t="s">
        <v>9</v>
      </c>
      <c r="B55" s="34" t="s">
        <v>249</v>
      </c>
      <c r="C55" s="33">
        <v>200</v>
      </c>
      <c r="D55" s="74">
        <v>16189.04</v>
      </c>
      <c r="E55" s="28"/>
      <c r="F55" s="28"/>
      <c r="G55" s="3"/>
      <c r="K55" s="74">
        <v>15383.55</v>
      </c>
      <c r="L55" s="74">
        <v>688.85</v>
      </c>
      <c r="M55" s="73">
        <f t="shared" si="1"/>
        <v>4.4778350900799877</v>
      </c>
    </row>
    <row r="56" spans="1:13" ht="37.9" customHeight="1">
      <c r="A56" s="22" t="s">
        <v>165</v>
      </c>
      <c r="B56" s="109" t="s">
        <v>249</v>
      </c>
      <c r="C56" s="108">
        <v>400</v>
      </c>
      <c r="D56" s="74">
        <v>0</v>
      </c>
      <c r="E56" s="28"/>
      <c r="F56" s="28"/>
      <c r="G56" s="3"/>
      <c r="K56" s="74">
        <v>400</v>
      </c>
      <c r="L56" s="74">
        <v>158.63999999999999</v>
      </c>
      <c r="M56" s="73">
        <f t="shared" si="1"/>
        <v>39.659999999999997</v>
      </c>
    </row>
    <row r="57" spans="1:13" ht="54.75" customHeight="1">
      <c r="A57" s="66" t="s">
        <v>506</v>
      </c>
      <c r="B57" s="109" t="s">
        <v>507</v>
      </c>
      <c r="C57" s="108" t="s">
        <v>7</v>
      </c>
      <c r="D57" s="74">
        <f>D58</f>
        <v>0</v>
      </c>
      <c r="E57" s="28"/>
      <c r="F57" s="28"/>
      <c r="G57" s="3"/>
      <c r="K57" s="74">
        <f>K58</f>
        <v>45365.29</v>
      </c>
      <c r="L57" s="74">
        <f>L58</f>
        <v>0</v>
      </c>
      <c r="M57" s="73">
        <f t="shared" si="1"/>
        <v>0</v>
      </c>
    </row>
    <row r="58" spans="1:13" ht="30.75" customHeight="1">
      <c r="A58" s="66" t="s">
        <v>9</v>
      </c>
      <c r="B58" s="109" t="s">
        <v>507</v>
      </c>
      <c r="C58" s="108">
        <v>200</v>
      </c>
      <c r="D58" s="74">
        <v>0</v>
      </c>
      <c r="E58" s="28"/>
      <c r="F58" s="28"/>
      <c r="G58" s="3"/>
      <c r="K58" s="74">
        <v>45365.29</v>
      </c>
      <c r="L58" s="74">
        <v>0</v>
      </c>
      <c r="M58" s="73">
        <f t="shared" si="1"/>
        <v>0</v>
      </c>
    </row>
    <row r="59" spans="1:13" ht="30.75" customHeight="1">
      <c r="A59" s="5"/>
      <c r="B59" s="109"/>
      <c r="C59" s="108"/>
      <c r="D59" s="74"/>
      <c r="E59" s="28"/>
      <c r="F59" s="28"/>
      <c r="G59" s="3"/>
      <c r="K59" s="74"/>
      <c r="L59" s="74"/>
      <c r="M59" s="73"/>
    </row>
    <row r="60" spans="1:13" ht="37.5">
      <c r="A60" s="46" t="s">
        <v>318</v>
      </c>
      <c r="B60" s="109" t="s">
        <v>320</v>
      </c>
      <c r="C60" s="108" t="s">
        <v>7</v>
      </c>
      <c r="D60" s="74">
        <f>D61</f>
        <v>7450.9</v>
      </c>
      <c r="E60" s="28"/>
      <c r="F60" s="28"/>
      <c r="G60" s="3"/>
      <c r="K60" s="74">
        <f>K61</f>
        <v>4397.25</v>
      </c>
      <c r="L60" s="74">
        <f>L61</f>
        <v>33</v>
      </c>
      <c r="M60" s="73">
        <f t="shared" si="1"/>
        <v>0.75046904315196994</v>
      </c>
    </row>
    <row r="61" spans="1:13" ht="42" customHeight="1">
      <c r="A61" s="5" t="s">
        <v>319</v>
      </c>
      <c r="B61" s="109" t="s">
        <v>298</v>
      </c>
      <c r="C61" s="33" t="s">
        <v>7</v>
      </c>
      <c r="D61" s="74">
        <f>D62</f>
        <v>7450.9</v>
      </c>
      <c r="E61" s="28"/>
      <c r="F61" s="28"/>
      <c r="G61" s="3"/>
      <c r="K61" s="74">
        <f>K62</f>
        <v>4397.25</v>
      </c>
      <c r="L61" s="74">
        <f>L62</f>
        <v>33</v>
      </c>
      <c r="M61" s="73">
        <f t="shared" si="1"/>
        <v>0.75046904315196994</v>
      </c>
    </row>
    <row r="62" spans="1:13" ht="30.75" customHeight="1">
      <c r="A62" s="5" t="s">
        <v>9</v>
      </c>
      <c r="B62" s="109" t="s">
        <v>298</v>
      </c>
      <c r="C62" s="33">
        <v>200</v>
      </c>
      <c r="D62" s="74">
        <v>7450.9</v>
      </c>
      <c r="E62" s="28"/>
      <c r="F62" s="28"/>
      <c r="G62" s="3"/>
      <c r="K62" s="74">
        <v>4397.25</v>
      </c>
      <c r="L62" s="74">
        <v>33</v>
      </c>
      <c r="M62" s="73">
        <f t="shared" si="1"/>
        <v>0.75046904315196994</v>
      </c>
    </row>
    <row r="63" spans="1:13" ht="0.6" customHeight="1">
      <c r="A63" s="46" t="s">
        <v>248</v>
      </c>
      <c r="B63" s="43" t="s">
        <v>414</v>
      </c>
      <c r="C63" s="44" t="s">
        <v>7</v>
      </c>
      <c r="D63" s="73">
        <f>D64+D66</f>
        <v>0</v>
      </c>
      <c r="E63" s="28"/>
      <c r="F63" s="28"/>
      <c r="G63" s="3"/>
      <c r="K63" s="73">
        <f>K64+K66</f>
        <v>0</v>
      </c>
      <c r="L63" s="73"/>
      <c r="M63" s="73" t="e">
        <f t="shared" si="1"/>
        <v>#DIV/0!</v>
      </c>
    </row>
    <row r="64" spans="1:13" ht="40.15" hidden="1" customHeight="1">
      <c r="A64" s="5" t="s">
        <v>415</v>
      </c>
      <c r="B64" s="109" t="s">
        <v>416</v>
      </c>
      <c r="C64" s="108" t="s">
        <v>7</v>
      </c>
      <c r="D64" s="74">
        <f>D65</f>
        <v>0</v>
      </c>
      <c r="E64" s="28"/>
      <c r="F64" s="28"/>
      <c r="G64" s="3"/>
      <c r="K64" s="74">
        <f>K65</f>
        <v>0</v>
      </c>
      <c r="L64" s="74"/>
      <c r="M64" s="73" t="e">
        <f t="shared" si="1"/>
        <v>#DIV/0!</v>
      </c>
    </row>
    <row r="65" spans="1:13" ht="27" hidden="1" customHeight="1">
      <c r="A65" s="5" t="s">
        <v>9</v>
      </c>
      <c r="B65" s="109" t="s">
        <v>416</v>
      </c>
      <c r="C65" s="108">
        <v>200</v>
      </c>
      <c r="D65" s="74">
        <v>0</v>
      </c>
      <c r="E65" s="28"/>
      <c r="F65" s="28"/>
      <c r="G65" s="3"/>
      <c r="K65" s="74">
        <v>0</v>
      </c>
      <c r="L65" s="74"/>
      <c r="M65" s="73" t="e">
        <f t="shared" si="1"/>
        <v>#DIV/0!</v>
      </c>
    </row>
    <row r="66" spans="1:13" ht="40.15" hidden="1" customHeight="1">
      <c r="A66" s="5" t="s">
        <v>311</v>
      </c>
      <c r="B66" s="109" t="s">
        <v>417</v>
      </c>
      <c r="C66" s="108" t="s">
        <v>7</v>
      </c>
      <c r="D66" s="74">
        <f>D67</f>
        <v>0</v>
      </c>
      <c r="E66" s="28"/>
      <c r="F66" s="28"/>
      <c r="G66" s="3"/>
      <c r="K66" s="74">
        <f>K67</f>
        <v>0</v>
      </c>
      <c r="L66" s="74"/>
      <c r="M66" s="73" t="e">
        <f t="shared" si="1"/>
        <v>#DIV/0!</v>
      </c>
    </row>
    <row r="67" spans="1:13" ht="31.15" hidden="1" customHeight="1">
      <c r="A67" s="5" t="s">
        <v>9</v>
      </c>
      <c r="B67" s="109" t="s">
        <v>417</v>
      </c>
      <c r="C67" s="108">
        <v>200</v>
      </c>
      <c r="D67" s="74">
        <v>0</v>
      </c>
      <c r="E67" s="28"/>
      <c r="F67" s="28"/>
      <c r="G67" s="3"/>
      <c r="K67" s="74">
        <v>0</v>
      </c>
      <c r="L67" s="74"/>
      <c r="M67" s="73" t="e">
        <f t="shared" si="1"/>
        <v>#DIV/0!</v>
      </c>
    </row>
    <row r="68" spans="1:13" ht="37.9" customHeight="1">
      <c r="A68" s="58" t="s">
        <v>170</v>
      </c>
      <c r="B68" s="43" t="s">
        <v>246</v>
      </c>
      <c r="C68" s="44" t="s">
        <v>7</v>
      </c>
      <c r="D68" s="73">
        <f>D69</f>
        <v>13</v>
      </c>
      <c r="E68" s="28"/>
      <c r="F68" s="28"/>
      <c r="G68" s="3"/>
      <c r="K68" s="73">
        <f t="shared" ref="K68:L70" si="3">K69</f>
        <v>13</v>
      </c>
      <c r="L68" s="73">
        <f t="shared" si="3"/>
        <v>0</v>
      </c>
      <c r="M68" s="73">
        <f t="shared" si="1"/>
        <v>0</v>
      </c>
    </row>
    <row r="69" spans="1:13" ht="36" customHeight="1">
      <c r="A69" s="48" t="s">
        <v>471</v>
      </c>
      <c r="B69" s="43" t="s">
        <v>247</v>
      </c>
      <c r="C69" s="44" t="s">
        <v>7</v>
      </c>
      <c r="D69" s="73">
        <f>D70</f>
        <v>13</v>
      </c>
      <c r="E69" s="28"/>
      <c r="F69" s="28"/>
      <c r="G69" s="3"/>
      <c r="K69" s="73">
        <f t="shared" si="3"/>
        <v>13</v>
      </c>
      <c r="L69" s="73">
        <f t="shared" si="3"/>
        <v>0</v>
      </c>
      <c r="M69" s="73">
        <f t="shared" si="1"/>
        <v>0</v>
      </c>
    </row>
    <row r="70" spans="1:13" ht="43.5" customHeight="1">
      <c r="A70" s="35" t="s">
        <v>255</v>
      </c>
      <c r="B70" s="34" t="s">
        <v>250</v>
      </c>
      <c r="C70" s="33" t="s">
        <v>7</v>
      </c>
      <c r="D70" s="74">
        <f>D71</f>
        <v>13</v>
      </c>
      <c r="E70" s="28"/>
      <c r="F70" s="28"/>
      <c r="G70" s="3"/>
      <c r="K70" s="74">
        <f t="shared" si="3"/>
        <v>13</v>
      </c>
      <c r="L70" s="74">
        <f t="shared" si="3"/>
        <v>0</v>
      </c>
      <c r="M70" s="73">
        <f t="shared" si="1"/>
        <v>0</v>
      </c>
    </row>
    <row r="71" spans="1:13" ht="33" customHeight="1">
      <c r="A71" s="5" t="s">
        <v>9</v>
      </c>
      <c r="B71" s="34" t="s">
        <v>250</v>
      </c>
      <c r="C71" s="33">
        <v>200</v>
      </c>
      <c r="D71" s="74">
        <v>13</v>
      </c>
      <c r="E71" s="28"/>
      <c r="F71" s="28"/>
      <c r="G71" s="3"/>
      <c r="K71" s="74">
        <v>13</v>
      </c>
      <c r="L71" s="74">
        <v>0</v>
      </c>
      <c r="M71" s="73">
        <f t="shared" si="1"/>
        <v>0</v>
      </c>
    </row>
    <row r="72" spans="1:13" ht="49.15" customHeight="1">
      <c r="A72" s="133" t="s">
        <v>431</v>
      </c>
      <c r="B72" s="43" t="s">
        <v>48</v>
      </c>
      <c r="C72" s="44" t="s">
        <v>7</v>
      </c>
      <c r="D72" s="73">
        <f>D73+D94+D77+D84</f>
        <v>9078.82</v>
      </c>
      <c r="E72" s="15">
        <v>25087.35</v>
      </c>
      <c r="F72" s="15">
        <v>24518.36</v>
      </c>
      <c r="G72" s="3"/>
      <c r="K72" s="73">
        <f>K73+K94+K77+K84</f>
        <v>9091.51</v>
      </c>
      <c r="L72" s="73">
        <f>L73+L94+L77+L84</f>
        <v>2040.0700000000002</v>
      </c>
      <c r="M72" s="73">
        <f t="shared" si="1"/>
        <v>22.43928676314496</v>
      </c>
    </row>
    <row r="73" spans="1:13" ht="45" customHeight="1">
      <c r="A73" s="42" t="s">
        <v>432</v>
      </c>
      <c r="B73" s="43" t="s">
        <v>49</v>
      </c>
      <c r="C73" s="44" t="s">
        <v>7</v>
      </c>
      <c r="D73" s="73">
        <f>D74</f>
        <v>10</v>
      </c>
      <c r="E73" s="15">
        <v>4250.6399999999994</v>
      </c>
      <c r="F73" s="15">
        <v>5580.95</v>
      </c>
      <c r="G73" s="3"/>
      <c r="K73" s="73">
        <f t="shared" ref="K73:L75" si="4">K74</f>
        <v>10</v>
      </c>
      <c r="L73" s="73">
        <f t="shared" si="4"/>
        <v>0</v>
      </c>
      <c r="M73" s="73">
        <f t="shared" si="1"/>
        <v>0</v>
      </c>
    </row>
    <row r="74" spans="1:13" ht="42" customHeight="1">
      <c r="A74" s="49" t="s">
        <v>472</v>
      </c>
      <c r="B74" s="43" t="s">
        <v>50</v>
      </c>
      <c r="C74" s="44" t="s">
        <v>7</v>
      </c>
      <c r="D74" s="73">
        <f>D75</f>
        <v>10</v>
      </c>
      <c r="E74" s="28" t="e">
        <f>#REF!+#REF!+E79</f>
        <v>#REF!</v>
      </c>
      <c r="F74" s="28" t="e">
        <f>#REF!+#REF!+F79</f>
        <v>#REF!</v>
      </c>
      <c r="G74" s="3"/>
      <c r="K74" s="73">
        <f t="shared" si="4"/>
        <v>10</v>
      </c>
      <c r="L74" s="73">
        <f t="shared" si="4"/>
        <v>0</v>
      </c>
      <c r="M74" s="73">
        <f t="shared" si="1"/>
        <v>0</v>
      </c>
    </row>
    <row r="75" spans="1:13" ht="42" customHeight="1">
      <c r="A75" s="20" t="s">
        <v>33</v>
      </c>
      <c r="B75" s="34" t="s">
        <v>171</v>
      </c>
      <c r="C75" s="33" t="s">
        <v>7</v>
      </c>
      <c r="D75" s="74">
        <f>D76</f>
        <v>10</v>
      </c>
      <c r="E75" s="28"/>
      <c r="F75" s="28"/>
      <c r="G75" s="3"/>
      <c r="K75" s="74">
        <f t="shared" si="4"/>
        <v>10</v>
      </c>
      <c r="L75" s="74">
        <f t="shared" si="4"/>
        <v>0</v>
      </c>
      <c r="M75" s="73">
        <f t="shared" ref="M75:M138" si="5">L75/K75*100</f>
        <v>0</v>
      </c>
    </row>
    <row r="76" spans="1:13" ht="22.5" customHeight="1">
      <c r="A76" s="20" t="s">
        <v>9</v>
      </c>
      <c r="B76" s="34" t="s">
        <v>171</v>
      </c>
      <c r="C76" s="33">
        <v>200</v>
      </c>
      <c r="D76" s="74">
        <v>10</v>
      </c>
      <c r="E76" s="28"/>
      <c r="F76" s="28"/>
      <c r="G76" s="59"/>
      <c r="H76" s="60"/>
      <c r="I76" s="60"/>
      <c r="J76" s="60"/>
      <c r="K76" s="74">
        <v>10</v>
      </c>
      <c r="L76" s="74">
        <v>0</v>
      </c>
      <c r="M76" s="73">
        <f t="shared" si="5"/>
        <v>0</v>
      </c>
    </row>
    <row r="77" spans="1:13" ht="42" customHeight="1">
      <c r="A77" s="49" t="s">
        <v>474</v>
      </c>
      <c r="B77" s="43" t="s">
        <v>52</v>
      </c>
      <c r="C77" s="44" t="s">
        <v>7</v>
      </c>
      <c r="D77" s="73">
        <f>D78+D81</f>
        <v>145</v>
      </c>
      <c r="E77" s="28"/>
      <c r="F77" s="28"/>
      <c r="G77" s="59"/>
      <c r="H77" s="60"/>
      <c r="I77" s="60"/>
      <c r="J77" s="60"/>
      <c r="K77" s="73">
        <f>K78+K81</f>
        <v>145</v>
      </c>
      <c r="L77" s="73">
        <f>L78+L81</f>
        <v>4.13</v>
      </c>
      <c r="M77" s="73">
        <f t="shared" si="5"/>
        <v>2.8482758620689652</v>
      </c>
    </row>
    <row r="78" spans="1:13" ht="42" customHeight="1">
      <c r="A78" s="49" t="s">
        <v>172</v>
      </c>
      <c r="B78" s="43" t="s">
        <v>53</v>
      </c>
      <c r="C78" s="44" t="s">
        <v>7</v>
      </c>
      <c r="D78" s="73">
        <f>D79</f>
        <v>115</v>
      </c>
      <c r="E78" s="28"/>
      <c r="F78" s="28"/>
      <c r="G78" s="59"/>
      <c r="H78" s="60"/>
      <c r="I78" s="60"/>
      <c r="J78" s="60"/>
      <c r="K78" s="73">
        <f>K79</f>
        <v>115</v>
      </c>
      <c r="L78" s="73">
        <f>L79</f>
        <v>0</v>
      </c>
      <c r="M78" s="73">
        <f t="shared" si="5"/>
        <v>0</v>
      </c>
    </row>
    <row r="79" spans="1:13" ht="38.25" customHeight="1">
      <c r="A79" s="22" t="s">
        <v>38</v>
      </c>
      <c r="B79" s="34" t="s">
        <v>173</v>
      </c>
      <c r="C79" s="33" t="s">
        <v>7</v>
      </c>
      <c r="D79" s="74">
        <f>D80</f>
        <v>115</v>
      </c>
      <c r="E79" s="15">
        <v>135.83000000000001</v>
      </c>
      <c r="F79" s="15">
        <v>131.53</v>
      </c>
      <c r="G79" s="3"/>
      <c r="K79" s="74">
        <f>K80</f>
        <v>115</v>
      </c>
      <c r="L79" s="74">
        <f>L80</f>
        <v>0</v>
      </c>
      <c r="M79" s="73">
        <f t="shared" si="5"/>
        <v>0</v>
      </c>
    </row>
    <row r="80" spans="1:13" ht="18.75">
      <c r="A80" s="20" t="s">
        <v>11</v>
      </c>
      <c r="B80" s="34" t="s">
        <v>173</v>
      </c>
      <c r="C80" s="33">
        <v>800</v>
      </c>
      <c r="D80" s="74">
        <v>115</v>
      </c>
      <c r="E80" s="28" t="e">
        <f>#REF!+#REF!+E116</f>
        <v>#REF!</v>
      </c>
      <c r="F80" s="28" t="e">
        <f>#REF!+#REF!+F116</f>
        <v>#REF!</v>
      </c>
      <c r="G80" s="3"/>
      <c r="K80" s="74">
        <v>115</v>
      </c>
      <c r="L80" s="74">
        <v>0</v>
      </c>
      <c r="M80" s="73">
        <f t="shared" si="5"/>
        <v>0</v>
      </c>
    </row>
    <row r="81" spans="1:13" ht="37.5">
      <c r="A81" s="49" t="s">
        <v>158</v>
      </c>
      <c r="B81" s="43" t="s">
        <v>174</v>
      </c>
      <c r="C81" s="44" t="s">
        <v>7</v>
      </c>
      <c r="D81" s="73">
        <f>D82</f>
        <v>30</v>
      </c>
      <c r="E81" s="28"/>
      <c r="F81" s="28"/>
      <c r="G81" s="3"/>
      <c r="K81" s="73">
        <f>K82</f>
        <v>30</v>
      </c>
      <c r="L81" s="73">
        <f>L82</f>
        <v>4.13</v>
      </c>
      <c r="M81" s="73">
        <f t="shared" si="5"/>
        <v>13.766666666666666</v>
      </c>
    </row>
    <row r="82" spans="1:13" ht="56.25">
      <c r="A82" s="20" t="s">
        <v>51</v>
      </c>
      <c r="B82" s="34" t="s">
        <v>175</v>
      </c>
      <c r="C82" s="33" t="s">
        <v>7</v>
      </c>
      <c r="D82" s="74">
        <f>D83</f>
        <v>30</v>
      </c>
      <c r="E82" s="28"/>
      <c r="F82" s="28"/>
      <c r="G82" s="3"/>
      <c r="K82" s="74">
        <f>K83</f>
        <v>30</v>
      </c>
      <c r="L82" s="74">
        <f>L83</f>
        <v>4.13</v>
      </c>
      <c r="M82" s="73">
        <f t="shared" si="5"/>
        <v>13.766666666666666</v>
      </c>
    </row>
    <row r="83" spans="1:13" ht="37.5">
      <c r="A83" s="20" t="s">
        <v>9</v>
      </c>
      <c r="B83" s="34" t="s">
        <v>175</v>
      </c>
      <c r="C83" s="33">
        <v>200</v>
      </c>
      <c r="D83" s="74">
        <v>30</v>
      </c>
      <c r="E83" s="28"/>
      <c r="F83" s="28"/>
      <c r="G83" s="3"/>
      <c r="K83" s="74">
        <v>30</v>
      </c>
      <c r="L83" s="74">
        <v>4.13</v>
      </c>
      <c r="M83" s="73">
        <f t="shared" si="5"/>
        <v>13.766666666666666</v>
      </c>
    </row>
    <row r="84" spans="1:13" ht="56.25">
      <c r="A84" s="49" t="s">
        <v>374</v>
      </c>
      <c r="B84" s="43" t="s">
        <v>378</v>
      </c>
      <c r="C84" s="44" t="s">
        <v>7</v>
      </c>
      <c r="D84" s="73">
        <f>D85+D88+D91</f>
        <v>25</v>
      </c>
      <c r="E84" s="28"/>
      <c r="F84" s="28"/>
      <c r="G84" s="3"/>
      <c r="K84" s="73">
        <f>K85+K88+K91</f>
        <v>25</v>
      </c>
      <c r="L84" s="73">
        <f>L85+L88+L91</f>
        <v>0</v>
      </c>
      <c r="M84" s="73">
        <f t="shared" si="5"/>
        <v>0</v>
      </c>
    </row>
    <row r="85" spans="1:13" ht="37.5">
      <c r="A85" s="49" t="s">
        <v>375</v>
      </c>
      <c r="B85" s="43" t="s">
        <v>377</v>
      </c>
      <c r="C85" s="44" t="s">
        <v>7</v>
      </c>
      <c r="D85" s="73">
        <f>D86</f>
        <v>10</v>
      </c>
      <c r="E85" s="28"/>
      <c r="F85" s="28"/>
      <c r="G85" s="3"/>
      <c r="K85" s="73">
        <f>K86</f>
        <v>10</v>
      </c>
      <c r="L85" s="73">
        <f>L86</f>
        <v>0</v>
      </c>
      <c r="M85" s="73">
        <f t="shared" si="5"/>
        <v>0</v>
      </c>
    </row>
    <row r="86" spans="1:13" ht="37.5">
      <c r="A86" s="20" t="s">
        <v>475</v>
      </c>
      <c r="B86" s="109" t="s">
        <v>376</v>
      </c>
      <c r="C86" s="108" t="s">
        <v>7</v>
      </c>
      <c r="D86" s="74">
        <f>D87</f>
        <v>10</v>
      </c>
      <c r="E86" s="28"/>
      <c r="F86" s="28"/>
      <c r="G86" s="3"/>
      <c r="K86" s="74">
        <f>K87</f>
        <v>10</v>
      </c>
      <c r="L86" s="74">
        <f>L87</f>
        <v>0</v>
      </c>
      <c r="M86" s="73">
        <f t="shared" si="5"/>
        <v>0</v>
      </c>
    </row>
    <row r="87" spans="1:13" ht="37.5">
      <c r="A87" s="20" t="s">
        <v>9</v>
      </c>
      <c r="B87" s="109" t="s">
        <v>376</v>
      </c>
      <c r="C87" s="108">
        <v>200</v>
      </c>
      <c r="D87" s="74">
        <v>10</v>
      </c>
      <c r="E87" s="28"/>
      <c r="F87" s="28"/>
      <c r="G87" s="3"/>
      <c r="K87" s="74">
        <v>10</v>
      </c>
      <c r="L87" s="74">
        <v>0</v>
      </c>
      <c r="M87" s="73">
        <f t="shared" si="5"/>
        <v>0</v>
      </c>
    </row>
    <row r="88" spans="1:13" ht="39" customHeight="1">
      <c r="A88" s="49" t="s">
        <v>379</v>
      </c>
      <c r="B88" s="43" t="s">
        <v>380</v>
      </c>
      <c r="C88" s="108" t="s">
        <v>7</v>
      </c>
      <c r="D88" s="73">
        <f>D89</f>
        <v>10</v>
      </c>
      <c r="E88" s="28"/>
      <c r="F88" s="28"/>
      <c r="G88" s="3"/>
      <c r="K88" s="73">
        <f>K89</f>
        <v>10</v>
      </c>
      <c r="L88" s="73">
        <f>L89</f>
        <v>0</v>
      </c>
      <c r="M88" s="73">
        <f t="shared" si="5"/>
        <v>0</v>
      </c>
    </row>
    <row r="89" spans="1:13" ht="37.5">
      <c r="A89" s="20" t="s">
        <v>476</v>
      </c>
      <c r="B89" s="109" t="s">
        <v>381</v>
      </c>
      <c r="C89" s="44" t="s">
        <v>7</v>
      </c>
      <c r="D89" s="74">
        <f>D90</f>
        <v>10</v>
      </c>
      <c r="E89" s="28"/>
      <c r="F89" s="28"/>
      <c r="G89" s="3"/>
      <c r="K89" s="74">
        <f>K90</f>
        <v>10</v>
      </c>
      <c r="L89" s="74">
        <f>L90</f>
        <v>0</v>
      </c>
      <c r="M89" s="73">
        <f t="shared" si="5"/>
        <v>0</v>
      </c>
    </row>
    <row r="90" spans="1:13" ht="37.5">
      <c r="A90" s="20" t="s">
        <v>9</v>
      </c>
      <c r="B90" s="109" t="s">
        <v>381</v>
      </c>
      <c r="C90" s="108">
        <v>200</v>
      </c>
      <c r="D90" s="74">
        <v>10</v>
      </c>
      <c r="E90" s="28"/>
      <c r="F90" s="28"/>
      <c r="G90" s="3"/>
      <c r="K90" s="74">
        <v>10</v>
      </c>
      <c r="L90" s="74">
        <v>0</v>
      </c>
      <c r="M90" s="73">
        <f t="shared" si="5"/>
        <v>0</v>
      </c>
    </row>
    <row r="91" spans="1:13" ht="18.75">
      <c r="A91" s="49" t="s">
        <v>382</v>
      </c>
      <c r="B91" s="43" t="s">
        <v>384</v>
      </c>
      <c r="C91" s="44" t="s">
        <v>7</v>
      </c>
      <c r="D91" s="73">
        <f>D92</f>
        <v>5</v>
      </c>
      <c r="E91" s="28"/>
      <c r="F91" s="28"/>
      <c r="G91" s="3"/>
      <c r="K91" s="73">
        <f>K92</f>
        <v>5</v>
      </c>
      <c r="L91" s="73">
        <f>L92</f>
        <v>0</v>
      </c>
      <c r="M91" s="73">
        <f t="shared" si="5"/>
        <v>0</v>
      </c>
    </row>
    <row r="92" spans="1:13" ht="18.75">
      <c r="A92" s="20" t="s">
        <v>383</v>
      </c>
      <c r="B92" s="109" t="s">
        <v>477</v>
      </c>
      <c r="C92" s="108" t="s">
        <v>7</v>
      </c>
      <c r="D92" s="74">
        <f>D93</f>
        <v>5</v>
      </c>
      <c r="E92" s="28"/>
      <c r="F92" s="28"/>
      <c r="G92" s="3"/>
      <c r="K92" s="74">
        <f>K93</f>
        <v>5</v>
      </c>
      <c r="L92" s="74">
        <f>L93</f>
        <v>0</v>
      </c>
      <c r="M92" s="73">
        <f t="shared" si="5"/>
        <v>0</v>
      </c>
    </row>
    <row r="93" spans="1:13" ht="37.5">
      <c r="A93" s="20" t="s">
        <v>9</v>
      </c>
      <c r="B93" s="109" t="s">
        <v>477</v>
      </c>
      <c r="C93" s="108">
        <v>200</v>
      </c>
      <c r="D93" s="74">
        <v>5</v>
      </c>
      <c r="E93" s="28"/>
      <c r="F93" s="28"/>
      <c r="G93" s="3"/>
      <c r="K93" s="74">
        <v>5</v>
      </c>
      <c r="L93" s="74">
        <v>0</v>
      </c>
      <c r="M93" s="73">
        <f t="shared" si="5"/>
        <v>0</v>
      </c>
    </row>
    <row r="94" spans="1:13" ht="37.5">
      <c r="A94" s="49" t="s">
        <v>433</v>
      </c>
      <c r="B94" s="43" t="s">
        <v>342</v>
      </c>
      <c r="C94" s="44" t="s">
        <v>7</v>
      </c>
      <c r="D94" s="73">
        <f>D95+D105+D110+D113</f>
        <v>8898.82</v>
      </c>
      <c r="E94" s="28"/>
      <c r="F94" s="28"/>
      <c r="G94" s="3"/>
      <c r="K94" s="73">
        <f>K95+K105+K110+K113</f>
        <v>8911.51</v>
      </c>
      <c r="L94" s="73">
        <f>L95+L105+L110+L113</f>
        <v>2035.94</v>
      </c>
      <c r="M94" s="73">
        <f t="shared" si="5"/>
        <v>22.846184316687072</v>
      </c>
    </row>
    <row r="95" spans="1:13" ht="37.5">
      <c r="A95" s="49" t="s">
        <v>434</v>
      </c>
      <c r="B95" s="43" t="s">
        <v>343</v>
      </c>
      <c r="C95" s="44" t="s">
        <v>7</v>
      </c>
      <c r="D95" s="73">
        <f>D96+D100+D102</f>
        <v>8775.23</v>
      </c>
      <c r="E95" s="28"/>
      <c r="F95" s="28"/>
      <c r="G95" s="3"/>
      <c r="K95" s="73">
        <f>K96+K100+K102</f>
        <v>8787.92</v>
      </c>
      <c r="L95" s="73">
        <f>L96+L100+L102</f>
        <v>2035.94</v>
      </c>
      <c r="M95" s="73">
        <f t="shared" si="5"/>
        <v>23.167484455934968</v>
      </c>
    </row>
    <row r="96" spans="1:13" ht="56.25">
      <c r="A96" s="20" t="s">
        <v>24</v>
      </c>
      <c r="B96" s="109" t="s">
        <v>344</v>
      </c>
      <c r="C96" s="33" t="s">
        <v>7</v>
      </c>
      <c r="D96" s="74">
        <f>D97+D98+D99</f>
        <v>1181.28</v>
      </c>
      <c r="E96" s="28"/>
      <c r="F96" s="28"/>
      <c r="G96" s="3"/>
      <c r="K96" s="74">
        <f>K97+K98+K99</f>
        <v>1193.97</v>
      </c>
      <c r="L96" s="74">
        <f>L97+L98+L99</f>
        <v>320.58</v>
      </c>
      <c r="M96" s="73">
        <f t="shared" si="5"/>
        <v>26.849920852282715</v>
      </c>
    </row>
    <row r="97" spans="1:13" ht="75">
      <c r="A97" s="5" t="s">
        <v>17</v>
      </c>
      <c r="B97" s="109" t="s">
        <v>344</v>
      </c>
      <c r="C97" s="33">
        <v>100</v>
      </c>
      <c r="D97" s="74">
        <v>108.03</v>
      </c>
      <c r="E97" s="28"/>
      <c r="F97" s="28"/>
      <c r="G97" s="3"/>
      <c r="K97" s="74">
        <v>108.03</v>
      </c>
      <c r="L97" s="74">
        <v>16.62</v>
      </c>
      <c r="M97" s="73">
        <f t="shared" si="5"/>
        <v>15.384615384615385</v>
      </c>
    </row>
    <row r="98" spans="1:13" ht="37.5">
      <c r="A98" s="20" t="s">
        <v>9</v>
      </c>
      <c r="B98" s="109" t="s">
        <v>344</v>
      </c>
      <c r="C98" s="33">
        <v>200</v>
      </c>
      <c r="D98" s="74">
        <v>1051.55</v>
      </c>
      <c r="E98" s="28"/>
      <c r="F98" s="28"/>
      <c r="G98" s="3"/>
      <c r="K98" s="74">
        <v>1064.24</v>
      </c>
      <c r="L98" s="74">
        <v>303.95999999999998</v>
      </c>
      <c r="M98" s="73">
        <f t="shared" si="5"/>
        <v>28.561226790949405</v>
      </c>
    </row>
    <row r="99" spans="1:13" ht="18.75">
      <c r="A99" s="20" t="s">
        <v>11</v>
      </c>
      <c r="B99" s="109" t="s">
        <v>344</v>
      </c>
      <c r="C99" s="33">
        <v>800</v>
      </c>
      <c r="D99" s="74">
        <v>21.7</v>
      </c>
      <c r="E99" s="28"/>
      <c r="F99" s="28"/>
      <c r="G99" s="3"/>
      <c r="K99" s="74">
        <v>21.7</v>
      </c>
      <c r="L99" s="74">
        <v>0</v>
      </c>
      <c r="M99" s="73">
        <f t="shared" si="5"/>
        <v>0</v>
      </c>
    </row>
    <row r="100" spans="1:13" ht="37.5">
      <c r="A100" s="20" t="s">
        <v>25</v>
      </c>
      <c r="B100" s="109" t="s">
        <v>345</v>
      </c>
      <c r="C100" s="33" t="s">
        <v>7</v>
      </c>
      <c r="D100" s="74">
        <f>D101</f>
        <v>5393.83</v>
      </c>
      <c r="E100" s="28"/>
      <c r="F100" s="28"/>
      <c r="G100" s="3"/>
      <c r="K100" s="74">
        <f>K101</f>
        <v>5393.83</v>
      </c>
      <c r="L100" s="74">
        <f>L101</f>
        <v>1203.1300000000001</v>
      </c>
      <c r="M100" s="73">
        <f t="shared" si="5"/>
        <v>22.305671480191258</v>
      </c>
    </row>
    <row r="101" spans="1:13" ht="75">
      <c r="A101" s="5" t="s">
        <v>17</v>
      </c>
      <c r="B101" s="109" t="s">
        <v>345</v>
      </c>
      <c r="C101" s="33">
        <v>100</v>
      </c>
      <c r="D101" s="74">
        <v>5393.83</v>
      </c>
      <c r="E101" s="28"/>
      <c r="F101" s="28"/>
      <c r="G101" s="3"/>
      <c r="K101" s="74">
        <v>5393.83</v>
      </c>
      <c r="L101" s="74">
        <v>1203.1300000000001</v>
      </c>
      <c r="M101" s="73">
        <f t="shared" si="5"/>
        <v>22.305671480191258</v>
      </c>
    </row>
    <row r="102" spans="1:13" ht="37.5">
      <c r="A102" s="20" t="s">
        <v>23</v>
      </c>
      <c r="B102" s="109" t="s">
        <v>346</v>
      </c>
      <c r="C102" s="33" t="s">
        <v>7</v>
      </c>
      <c r="D102" s="74">
        <f>D103+D104</f>
        <v>2200.12</v>
      </c>
      <c r="E102" s="28"/>
      <c r="F102" s="28"/>
      <c r="G102" s="3"/>
      <c r="K102" s="74">
        <f>K103+K104</f>
        <v>2200.12</v>
      </c>
      <c r="L102" s="74">
        <f>L103</f>
        <v>512.23</v>
      </c>
      <c r="M102" s="73">
        <f t="shared" si="5"/>
        <v>23.281911895714781</v>
      </c>
    </row>
    <row r="103" spans="1:13" ht="75">
      <c r="A103" s="5" t="s">
        <v>17</v>
      </c>
      <c r="B103" s="109" t="s">
        <v>346</v>
      </c>
      <c r="C103" s="33">
        <v>100</v>
      </c>
      <c r="D103" s="74">
        <v>2074.89</v>
      </c>
      <c r="E103" s="28"/>
      <c r="F103" s="28"/>
      <c r="G103" s="3"/>
      <c r="K103" s="74">
        <v>2074.89</v>
      </c>
      <c r="L103" s="74">
        <v>512.23</v>
      </c>
      <c r="M103" s="73">
        <f t="shared" si="5"/>
        <v>24.687091845832793</v>
      </c>
    </row>
    <row r="104" spans="1:13" ht="37.5">
      <c r="A104" s="20" t="s">
        <v>9</v>
      </c>
      <c r="B104" s="109" t="s">
        <v>346</v>
      </c>
      <c r="C104" s="33">
        <v>200</v>
      </c>
      <c r="D104" s="74">
        <v>125.23</v>
      </c>
      <c r="E104" s="28"/>
      <c r="F104" s="28"/>
      <c r="G104" s="3"/>
      <c r="K104" s="74">
        <v>125.23</v>
      </c>
      <c r="L104" s="74">
        <v>0</v>
      </c>
      <c r="M104" s="73">
        <f t="shared" si="5"/>
        <v>0</v>
      </c>
    </row>
    <row r="105" spans="1:13" ht="18.75">
      <c r="A105" s="49" t="s">
        <v>435</v>
      </c>
      <c r="B105" s="43" t="s">
        <v>347</v>
      </c>
      <c r="C105" s="44"/>
      <c r="D105" s="73">
        <f>D108+D106</f>
        <v>65.819999999999993</v>
      </c>
      <c r="E105" s="28"/>
      <c r="F105" s="28"/>
      <c r="G105" s="3"/>
      <c r="K105" s="73">
        <f>K108+K106</f>
        <v>65.819999999999993</v>
      </c>
      <c r="L105" s="73">
        <f>L108+L106</f>
        <v>0</v>
      </c>
      <c r="M105" s="73">
        <f t="shared" si="5"/>
        <v>0</v>
      </c>
    </row>
    <row r="106" spans="1:13" ht="42.75" customHeight="1">
      <c r="A106" s="89" t="s">
        <v>354</v>
      </c>
      <c r="B106" s="109" t="s">
        <v>353</v>
      </c>
      <c r="C106" s="105" t="s">
        <v>7</v>
      </c>
      <c r="D106" s="74">
        <f>D107</f>
        <v>0</v>
      </c>
      <c r="E106" s="28"/>
      <c r="F106" s="28"/>
      <c r="G106" s="3"/>
      <c r="K106" s="74">
        <f>K107</f>
        <v>0</v>
      </c>
      <c r="L106" s="73">
        <f>L109+L107</f>
        <v>0</v>
      </c>
      <c r="M106" s="73"/>
    </row>
    <row r="107" spans="1:13" ht="24.75" customHeight="1">
      <c r="A107" s="20" t="s">
        <v>11</v>
      </c>
      <c r="B107" s="109" t="s">
        <v>353</v>
      </c>
      <c r="C107" s="105">
        <v>800</v>
      </c>
      <c r="D107" s="74">
        <v>0</v>
      </c>
      <c r="E107" s="28"/>
      <c r="F107" s="28"/>
      <c r="G107" s="3"/>
      <c r="K107" s="74">
        <v>0</v>
      </c>
      <c r="L107" s="74">
        <v>0</v>
      </c>
      <c r="M107" s="73"/>
    </row>
    <row r="108" spans="1:13" ht="40.5" customHeight="1">
      <c r="A108" s="20" t="s">
        <v>156</v>
      </c>
      <c r="B108" s="109" t="s">
        <v>348</v>
      </c>
      <c r="C108" s="33" t="s">
        <v>7</v>
      </c>
      <c r="D108" s="74">
        <f>D109</f>
        <v>65.819999999999993</v>
      </c>
      <c r="E108" s="28"/>
      <c r="F108" s="28"/>
      <c r="G108" s="3"/>
      <c r="K108" s="74">
        <f>K109</f>
        <v>65.819999999999993</v>
      </c>
      <c r="L108" s="74">
        <f>L109</f>
        <v>0</v>
      </c>
      <c r="M108" s="73">
        <f t="shared" si="5"/>
        <v>0</v>
      </c>
    </row>
    <row r="109" spans="1:13" ht="37.5">
      <c r="A109" s="20" t="s">
        <v>9</v>
      </c>
      <c r="B109" s="109" t="s">
        <v>348</v>
      </c>
      <c r="C109" s="33">
        <v>200</v>
      </c>
      <c r="D109" s="74">
        <v>65.819999999999993</v>
      </c>
      <c r="E109" s="28"/>
      <c r="F109" s="28"/>
      <c r="G109" s="3"/>
      <c r="K109" s="74">
        <v>65.819999999999993</v>
      </c>
      <c r="L109" s="74">
        <v>0</v>
      </c>
      <c r="M109" s="73">
        <f t="shared" si="5"/>
        <v>0</v>
      </c>
    </row>
    <row r="110" spans="1:13" ht="18.75">
      <c r="A110" s="49" t="s">
        <v>436</v>
      </c>
      <c r="B110" s="43" t="s">
        <v>349</v>
      </c>
      <c r="C110" s="44"/>
      <c r="D110" s="73">
        <f>D111</f>
        <v>26.1</v>
      </c>
      <c r="E110" s="28"/>
      <c r="F110" s="28"/>
      <c r="G110" s="3"/>
      <c r="K110" s="73">
        <f>K111</f>
        <v>26.1</v>
      </c>
      <c r="L110" s="73">
        <f>L111</f>
        <v>0</v>
      </c>
      <c r="M110" s="73">
        <f t="shared" si="5"/>
        <v>0</v>
      </c>
    </row>
    <row r="111" spans="1:13" ht="79.5" customHeight="1">
      <c r="A111" s="61" t="s">
        <v>552</v>
      </c>
      <c r="B111" s="109" t="s">
        <v>352</v>
      </c>
      <c r="C111" s="33" t="s">
        <v>7</v>
      </c>
      <c r="D111" s="74">
        <f>D112</f>
        <v>26.1</v>
      </c>
      <c r="E111" s="28"/>
      <c r="F111" s="28"/>
      <c r="G111" s="3"/>
      <c r="K111" s="74">
        <f>K112</f>
        <v>26.1</v>
      </c>
      <c r="L111" s="74">
        <f>L112</f>
        <v>0</v>
      </c>
      <c r="M111" s="73">
        <f t="shared" si="5"/>
        <v>0</v>
      </c>
    </row>
    <row r="112" spans="1:13" ht="21.75" customHeight="1">
      <c r="A112" s="20" t="s">
        <v>11</v>
      </c>
      <c r="B112" s="109" t="s">
        <v>352</v>
      </c>
      <c r="C112" s="33">
        <v>800</v>
      </c>
      <c r="D112" s="74">
        <v>26.1</v>
      </c>
      <c r="E112" s="28"/>
      <c r="F112" s="28"/>
      <c r="G112" s="3"/>
      <c r="K112" s="74">
        <v>26.1</v>
      </c>
      <c r="L112" s="74">
        <v>0</v>
      </c>
      <c r="M112" s="73">
        <f t="shared" si="5"/>
        <v>0</v>
      </c>
    </row>
    <row r="113" spans="1:13" ht="37.5">
      <c r="A113" s="49" t="s">
        <v>437</v>
      </c>
      <c r="B113" s="43" t="s">
        <v>350</v>
      </c>
      <c r="C113" s="44"/>
      <c r="D113" s="73">
        <f>D114</f>
        <v>31.67</v>
      </c>
      <c r="E113" s="28"/>
      <c r="F113" s="28"/>
      <c r="G113" s="3"/>
      <c r="K113" s="73">
        <f>K114</f>
        <v>31.67</v>
      </c>
      <c r="L113" s="73">
        <f>L114</f>
        <v>0</v>
      </c>
      <c r="M113" s="73">
        <f t="shared" si="5"/>
        <v>0</v>
      </c>
    </row>
    <row r="114" spans="1:13" ht="98.25" customHeight="1">
      <c r="A114" s="89" t="s">
        <v>355</v>
      </c>
      <c r="B114" s="109" t="s">
        <v>351</v>
      </c>
      <c r="C114" s="33" t="s">
        <v>7</v>
      </c>
      <c r="D114" s="74">
        <f>D115</f>
        <v>31.67</v>
      </c>
      <c r="E114" s="28"/>
      <c r="F114" s="28"/>
      <c r="G114" s="3"/>
      <c r="K114" s="74">
        <f>K115</f>
        <v>31.67</v>
      </c>
      <c r="L114" s="74">
        <f>L115</f>
        <v>0</v>
      </c>
      <c r="M114" s="73">
        <f t="shared" si="5"/>
        <v>0</v>
      </c>
    </row>
    <row r="115" spans="1:13" ht="24.75" customHeight="1">
      <c r="A115" s="20" t="s">
        <v>11</v>
      </c>
      <c r="B115" s="109" t="s">
        <v>351</v>
      </c>
      <c r="C115" s="33">
        <v>800</v>
      </c>
      <c r="D115" s="74">
        <v>31.67</v>
      </c>
      <c r="E115" s="28"/>
      <c r="F115" s="28"/>
      <c r="G115" s="3"/>
      <c r="K115" s="74">
        <v>31.67</v>
      </c>
      <c r="L115" s="74">
        <v>0</v>
      </c>
      <c r="M115" s="73">
        <f t="shared" si="5"/>
        <v>0</v>
      </c>
    </row>
    <row r="116" spans="1:13" ht="105.75" customHeight="1">
      <c r="A116" s="117" t="s">
        <v>438</v>
      </c>
      <c r="B116" s="43" t="s">
        <v>54</v>
      </c>
      <c r="C116" s="44" t="s">
        <v>7</v>
      </c>
      <c r="D116" s="73">
        <f>D117</f>
        <v>13557.319999999998</v>
      </c>
      <c r="E116" s="15">
        <v>25176.01</v>
      </c>
      <c r="F116" s="15">
        <v>27693.42</v>
      </c>
      <c r="G116" s="3"/>
      <c r="K116" s="73">
        <f>K117</f>
        <v>13598.079999999998</v>
      </c>
      <c r="L116" s="73">
        <f>L117</f>
        <v>3003.06</v>
      </c>
      <c r="M116" s="73">
        <f t="shared" si="5"/>
        <v>22.084441332894059</v>
      </c>
    </row>
    <row r="117" spans="1:13" ht="43.5" customHeight="1">
      <c r="A117" s="45" t="s">
        <v>439</v>
      </c>
      <c r="B117" s="43" t="s">
        <v>55</v>
      </c>
      <c r="C117" s="44" t="s">
        <v>7</v>
      </c>
      <c r="D117" s="73">
        <f>D118</f>
        <v>13557.319999999998</v>
      </c>
      <c r="E117" s="15"/>
      <c r="F117" s="15"/>
      <c r="G117" s="3"/>
      <c r="K117" s="73">
        <f>K118</f>
        <v>13598.079999999998</v>
      </c>
      <c r="L117" s="73">
        <f>L118</f>
        <v>3003.06</v>
      </c>
      <c r="M117" s="73">
        <f t="shared" si="5"/>
        <v>22.084441332894059</v>
      </c>
    </row>
    <row r="118" spans="1:13" ht="37.5">
      <c r="A118" s="38" t="s">
        <v>56</v>
      </c>
      <c r="B118" s="34" t="s">
        <v>57</v>
      </c>
      <c r="C118" s="33" t="s">
        <v>7</v>
      </c>
      <c r="D118" s="74">
        <f>D119+D120+D121</f>
        <v>13557.319999999998</v>
      </c>
      <c r="E118" s="15"/>
      <c r="F118" s="15"/>
      <c r="G118" s="3"/>
      <c r="K118" s="74">
        <f>K119+K120+K121</f>
        <v>13598.079999999998</v>
      </c>
      <c r="L118" s="74">
        <f>L119+L120+L121</f>
        <v>3003.06</v>
      </c>
      <c r="M118" s="73">
        <f t="shared" si="5"/>
        <v>22.084441332894059</v>
      </c>
    </row>
    <row r="119" spans="1:13" ht="75">
      <c r="A119" s="22" t="s">
        <v>17</v>
      </c>
      <c r="B119" s="34" t="s">
        <v>57</v>
      </c>
      <c r="C119" s="33">
        <v>100</v>
      </c>
      <c r="D119" s="74">
        <v>11621.46</v>
      </c>
      <c r="E119" s="15"/>
      <c r="F119" s="15"/>
      <c r="G119" s="3"/>
      <c r="K119" s="74">
        <v>11621.46</v>
      </c>
      <c r="L119" s="74">
        <v>2624.96</v>
      </c>
      <c r="M119" s="73">
        <f t="shared" si="5"/>
        <v>22.58717923565542</v>
      </c>
    </row>
    <row r="120" spans="1:13" ht="37.5">
      <c r="A120" s="22" t="s">
        <v>9</v>
      </c>
      <c r="B120" s="34" t="s">
        <v>57</v>
      </c>
      <c r="C120" s="33">
        <v>200</v>
      </c>
      <c r="D120" s="74">
        <v>1606.05</v>
      </c>
      <c r="E120" s="15"/>
      <c r="F120" s="15"/>
      <c r="G120" s="3"/>
      <c r="K120" s="74">
        <v>1646.81</v>
      </c>
      <c r="L120" s="74">
        <v>378.1</v>
      </c>
      <c r="M120" s="73">
        <f t="shared" si="5"/>
        <v>22.959539959072391</v>
      </c>
    </row>
    <row r="121" spans="1:13" ht="18.75">
      <c r="A121" s="22" t="s">
        <v>11</v>
      </c>
      <c r="B121" s="34" t="s">
        <v>57</v>
      </c>
      <c r="C121" s="33">
        <v>800</v>
      </c>
      <c r="D121" s="74">
        <v>329.81</v>
      </c>
      <c r="E121" s="15"/>
      <c r="F121" s="15"/>
      <c r="G121" s="3"/>
      <c r="K121" s="74">
        <v>329.81</v>
      </c>
      <c r="L121" s="74">
        <v>0</v>
      </c>
      <c r="M121" s="73">
        <f t="shared" si="5"/>
        <v>0</v>
      </c>
    </row>
    <row r="122" spans="1:13" ht="84.75" customHeight="1">
      <c r="A122" s="127" t="s">
        <v>256</v>
      </c>
      <c r="B122" s="43" t="s">
        <v>215</v>
      </c>
      <c r="C122" s="44" t="s">
        <v>7</v>
      </c>
      <c r="D122" s="73">
        <f>D123+D129+D132+D135+D140+D144+D148</f>
        <v>43865.520000000004</v>
      </c>
      <c r="E122" s="15"/>
      <c r="F122" s="15"/>
      <c r="G122" s="3"/>
      <c r="K122" s="73">
        <f>K123+K129+K132+K135+K140+K144+K148</f>
        <v>50002.889999999992</v>
      </c>
      <c r="L122" s="73">
        <f>L123+L129+L132+L135+L140+L144+L148</f>
        <v>6876.18</v>
      </c>
      <c r="M122" s="73">
        <f t="shared" si="5"/>
        <v>13.751565159533783</v>
      </c>
    </row>
    <row r="123" spans="1:13" ht="37.5">
      <c r="A123" s="42" t="s">
        <v>259</v>
      </c>
      <c r="B123" s="43" t="s">
        <v>234</v>
      </c>
      <c r="C123" s="44" t="s">
        <v>7</v>
      </c>
      <c r="D123" s="73">
        <f>D124</f>
        <v>236.03</v>
      </c>
      <c r="E123" s="15"/>
      <c r="F123" s="15"/>
      <c r="G123" s="3"/>
      <c r="K123" s="73">
        <f>K124</f>
        <v>406.03</v>
      </c>
      <c r="L123" s="73">
        <f>L124</f>
        <v>27.07</v>
      </c>
      <c r="M123" s="73">
        <f t="shared" si="5"/>
        <v>6.6669950496268751</v>
      </c>
    </row>
    <row r="124" spans="1:13" ht="37.5">
      <c r="A124" s="42" t="s">
        <v>260</v>
      </c>
      <c r="B124" s="43" t="s">
        <v>261</v>
      </c>
      <c r="C124" s="44" t="s">
        <v>7</v>
      </c>
      <c r="D124" s="73">
        <f>D125</f>
        <v>236.03</v>
      </c>
      <c r="E124" s="15"/>
      <c r="F124" s="15"/>
      <c r="G124" s="3"/>
      <c r="K124" s="73">
        <f>K125</f>
        <v>406.03</v>
      </c>
      <c r="L124" s="73">
        <f>L125</f>
        <v>27.07</v>
      </c>
      <c r="M124" s="73">
        <f t="shared" si="5"/>
        <v>6.6669950496268751</v>
      </c>
    </row>
    <row r="125" spans="1:13" ht="18.75">
      <c r="A125" s="22" t="s">
        <v>478</v>
      </c>
      <c r="B125" s="34" t="s">
        <v>262</v>
      </c>
      <c r="C125" s="33" t="s">
        <v>7</v>
      </c>
      <c r="D125" s="74">
        <f>D126+D127</f>
        <v>236.03</v>
      </c>
      <c r="E125" s="15"/>
      <c r="F125" s="15"/>
      <c r="G125" s="3"/>
      <c r="K125" s="74">
        <f>K126+K127</f>
        <v>406.03</v>
      </c>
      <c r="L125" s="74">
        <f>L126+L127</f>
        <v>27.07</v>
      </c>
      <c r="M125" s="73">
        <f t="shared" si="5"/>
        <v>6.6669950496268751</v>
      </c>
    </row>
    <row r="126" spans="1:13" ht="37.5">
      <c r="A126" s="22" t="s">
        <v>9</v>
      </c>
      <c r="B126" s="34" t="s">
        <v>262</v>
      </c>
      <c r="C126" s="33">
        <v>200</v>
      </c>
      <c r="D126" s="74">
        <v>236.03</v>
      </c>
      <c r="E126" s="15"/>
      <c r="F126" s="15"/>
      <c r="G126" s="3"/>
      <c r="K126" s="74">
        <v>236.03</v>
      </c>
      <c r="L126" s="74">
        <v>25.41</v>
      </c>
      <c r="M126" s="73">
        <f t="shared" si="5"/>
        <v>10.765580646527983</v>
      </c>
    </row>
    <row r="127" spans="1:13" ht="18.75">
      <c r="A127" s="20" t="s">
        <v>11</v>
      </c>
      <c r="B127" s="109" t="s">
        <v>262</v>
      </c>
      <c r="C127" s="108">
        <v>800</v>
      </c>
      <c r="D127" s="74">
        <v>0</v>
      </c>
      <c r="E127" s="15"/>
      <c r="F127" s="15"/>
      <c r="G127" s="3"/>
      <c r="K127" s="74">
        <v>170</v>
      </c>
      <c r="L127" s="74">
        <v>1.66</v>
      </c>
      <c r="M127" s="73">
        <f t="shared" si="5"/>
        <v>0.97647058823529409</v>
      </c>
    </row>
    <row r="128" spans="1:13" ht="36.75" customHeight="1">
      <c r="A128" s="22" t="s">
        <v>338</v>
      </c>
      <c r="B128" s="43" t="s">
        <v>339</v>
      </c>
      <c r="C128" s="108"/>
      <c r="D128" s="73">
        <f>D129+D132+D135+D140</f>
        <v>31859.670000000002</v>
      </c>
      <c r="E128" s="15"/>
      <c r="F128" s="15"/>
      <c r="G128" s="3"/>
      <c r="K128" s="73">
        <f>K129+K132+K135+K140</f>
        <v>38205.539999999994</v>
      </c>
      <c r="L128" s="73">
        <f>L129+L132+L135+L140</f>
        <v>4367.9400000000005</v>
      </c>
      <c r="M128" s="73">
        <f t="shared" si="5"/>
        <v>11.432739859193198</v>
      </c>
    </row>
    <row r="129" spans="1:13" ht="18.75">
      <c r="A129" s="42" t="s">
        <v>229</v>
      </c>
      <c r="B129" s="43" t="s">
        <v>226</v>
      </c>
      <c r="C129" s="44" t="s">
        <v>7</v>
      </c>
      <c r="D129" s="73">
        <f>D130</f>
        <v>600</v>
      </c>
      <c r="E129" s="15"/>
      <c r="F129" s="15"/>
      <c r="G129" s="3"/>
      <c r="K129" s="73">
        <f>K130</f>
        <v>621</v>
      </c>
      <c r="L129" s="73">
        <f>L130</f>
        <v>22.15</v>
      </c>
      <c r="M129" s="73">
        <f t="shared" si="5"/>
        <v>3.5668276972624797</v>
      </c>
    </row>
    <row r="130" spans="1:13" ht="18.75">
      <c r="A130" s="22" t="s">
        <v>230</v>
      </c>
      <c r="B130" s="34" t="s">
        <v>263</v>
      </c>
      <c r="C130" s="33" t="s">
        <v>7</v>
      </c>
      <c r="D130" s="74">
        <f>D131</f>
        <v>600</v>
      </c>
      <c r="E130" s="15"/>
      <c r="F130" s="15"/>
      <c r="G130" s="3"/>
      <c r="K130" s="74">
        <f>K131</f>
        <v>621</v>
      </c>
      <c r="L130" s="74">
        <f>L131</f>
        <v>22.15</v>
      </c>
      <c r="M130" s="73">
        <f t="shared" si="5"/>
        <v>3.5668276972624797</v>
      </c>
    </row>
    <row r="131" spans="1:13" ht="37.5">
      <c r="A131" s="22" t="s">
        <v>221</v>
      </c>
      <c r="B131" s="34" t="s">
        <v>263</v>
      </c>
      <c r="C131" s="33">
        <v>200</v>
      </c>
      <c r="D131" s="74">
        <v>600</v>
      </c>
      <c r="E131" s="15"/>
      <c r="F131" s="15"/>
      <c r="G131" s="3"/>
      <c r="K131" s="74">
        <v>621</v>
      </c>
      <c r="L131" s="74">
        <v>22.15</v>
      </c>
      <c r="M131" s="73">
        <f t="shared" si="5"/>
        <v>3.5668276972624797</v>
      </c>
    </row>
    <row r="132" spans="1:13" ht="18.75">
      <c r="A132" s="42" t="s">
        <v>232</v>
      </c>
      <c r="B132" s="43" t="s">
        <v>231</v>
      </c>
      <c r="C132" s="44" t="s">
        <v>7</v>
      </c>
      <c r="D132" s="73">
        <f>D133</f>
        <v>1350</v>
      </c>
      <c r="E132" s="15"/>
      <c r="F132" s="15"/>
      <c r="G132" s="3"/>
      <c r="K132" s="73">
        <f>K133</f>
        <v>1050</v>
      </c>
      <c r="L132" s="73">
        <f>L133</f>
        <v>234.67</v>
      </c>
      <c r="M132" s="73">
        <f t="shared" si="5"/>
        <v>22.349523809523809</v>
      </c>
    </row>
    <row r="133" spans="1:13" ht="18.75">
      <c r="A133" s="22" t="s">
        <v>264</v>
      </c>
      <c r="B133" s="34" t="s">
        <v>265</v>
      </c>
      <c r="C133" s="33" t="s">
        <v>7</v>
      </c>
      <c r="D133" s="74">
        <f>D134</f>
        <v>1350</v>
      </c>
      <c r="E133" s="15"/>
      <c r="F133" s="15"/>
      <c r="G133" s="3"/>
      <c r="K133" s="74">
        <f>K134</f>
        <v>1050</v>
      </c>
      <c r="L133" s="74">
        <f>L134</f>
        <v>234.67</v>
      </c>
      <c r="M133" s="73">
        <f t="shared" si="5"/>
        <v>22.349523809523809</v>
      </c>
    </row>
    <row r="134" spans="1:13" ht="37.5">
      <c r="A134" s="22" t="s">
        <v>221</v>
      </c>
      <c r="B134" s="34" t="s">
        <v>265</v>
      </c>
      <c r="C134" s="33">
        <v>200</v>
      </c>
      <c r="D134" s="74">
        <v>1350</v>
      </c>
      <c r="E134" s="15"/>
      <c r="F134" s="15"/>
      <c r="G134" s="3"/>
      <c r="K134" s="74">
        <v>1050</v>
      </c>
      <c r="L134" s="74">
        <v>234.67</v>
      </c>
      <c r="M134" s="73">
        <f t="shared" si="5"/>
        <v>22.349523809523809</v>
      </c>
    </row>
    <row r="135" spans="1:13" ht="56.25">
      <c r="A135" s="42" t="s">
        <v>248</v>
      </c>
      <c r="B135" s="43" t="s">
        <v>233</v>
      </c>
      <c r="C135" s="44" t="s">
        <v>7</v>
      </c>
      <c r="D135" s="73">
        <f>D136+D138</f>
        <v>11496.11</v>
      </c>
      <c r="E135" s="15"/>
      <c r="F135" s="15"/>
      <c r="G135" s="3"/>
      <c r="K135" s="73">
        <f>K136+K138</f>
        <v>18513.699999999997</v>
      </c>
      <c r="L135" s="73">
        <f>L136+L138</f>
        <v>2321.89</v>
      </c>
      <c r="M135" s="73">
        <f t="shared" si="5"/>
        <v>12.54146929030934</v>
      </c>
    </row>
    <row r="136" spans="1:13" ht="37.5">
      <c r="A136" s="61" t="s">
        <v>321</v>
      </c>
      <c r="B136" s="34" t="s">
        <v>251</v>
      </c>
      <c r="C136" s="33" t="s">
        <v>7</v>
      </c>
      <c r="D136" s="74">
        <f>D137</f>
        <v>10639.07</v>
      </c>
      <c r="E136" s="15"/>
      <c r="F136" s="15"/>
      <c r="G136" s="3"/>
      <c r="K136" s="74">
        <f>K137</f>
        <v>16749.87</v>
      </c>
      <c r="L136" s="74">
        <f>L137</f>
        <v>2198.52</v>
      </c>
      <c r="M136" s="73">
        <f t="shared" si="5"/>
        <v>13.125594407598387</v>
      </c>
    </row>
    <row r="137" spans="1:13" ht="37.5">
      <c r="A137" s="22" t="s">
        <v>221</v>
      </c>
      <c r="B137" s="34" t="s">
        <v>251</v>
      </c>
      <c r="C137" s="33">
        <v>200</v>
      </c>
      <c r="D137" s="74">
        <v>10639.07</v>
      </c>
      <c r="E137" s="15"/>
      <c r="F137" s="15"/>
      <c r="G137" s="3"/>
      <c r="K137" s="74">
        <v>16749.87</v>
      </c>
      <c r="L137" s="74">
        <v>2198.52</v>
      </c>
      <c r="M137" s="73">
        <f t="shared" si="5"/>
        <v>13.125594407598387</v>
      </c>
    </row>
    <row r="138" spans="1:13" ht="37.5">
      <c r="A138" s="61" t="s">
        <v>321</v>
      </c>
      <c r="B138" s="109" t="s">
        <v>406</v>
      </c>
      <c r="C138" s="108" t="s">
        <v>7</v>
      </c>
      <c r="D138" s="74">
        <f>D139</f>
        <v>857.04</v>
      </c>
      <c r="E138" s="15"/>
      <c r="F138" s="15"/>
      <c r="G138" s="3"/>
      <c r="K138" s="74">
        <f>K139</f>
        <v>1763.83</v>
      </c>
      <c r="L138" s="74">
        <f>L139</f>
        <v>123.37</v>
      </c>
      <c r="M138" s="73">
        <f t="shared" si="5"/>
        <v>6.9944382395128795</v>
      </c>
    </row>
    <row r="139" spans="1:13" ht="37.5">
      <c r="A139" s="22" t="s">
        <v>221</v>
      </c>
      <c r="B139" s="109" t="s">
        <v>406</v>
      </c>
      <c r="C139" s="108">
        <v>200</v>
      </c>
      <c r="D139" s="74">
        <v>857.04</v>
      </c>
      <c r="E139" s="15"/>
      <c r="F139" s="15"/>
      <c r="G139" s="3"/>
      <c r="J139" s="2">
        <v>857.04</v>
      </c>
      <c r="K139" s="74">
        <v>1763.83</v>
      </c>
      <c r="L139" s="74">
        <v>123.37</v>
      </c>
      <c r="M139" s="73">
        <f t="shared" ref="M139:M199" si="6">L139/K139*100</f>
        <v>6.9944382395128795</v>
      </c>
    </row>
    <row r="140" spans="1:13" ht="18.75">
      <c r="A140" s="42" t="s">
        <v>222</v>
      </c>
      <c r="B140" s="43" t="s">
        <v>223</v>
      </c>
      <c r="C140" s="44" t="s">
        <v>7</v>
      </c>
      <c r="D140" s="73">
        <f>D141</f>
        <v>18413.560000000001</v>
      </c>
      <c r="E140" s="15"/>
      <c r="F140" s="15"/>
      <c r="G140" s="3"/>
      <c r="K140" s="73">
        <f>K141</f>
        <v>18020.84</v>
      </c>
      <c r="L140" s="73">
        <f>L141</f>
        <v>1789.23</v>
      </c>
      <c r="M140" s="73">
        <f t="shared" si="6"/>
        <v>9.9286714714741375</v>
      </c>
    </row>
    <row r="141" spans="1:13" ht="18.75">
      <c r="A141" s="22" t="s">
        <v>266</v>
      </c>
      <c r="B141" s="34" t="s">
        <v>224</v>
      </c>
      <c r="C141" s="33" t="s">
        <v>7</v>
      </c>
      <c r="D141" s="74">
        <f>D142+D143</f>
        <v>18413.560000000001</v>
      </c>
      <c r="E141" s="15"/>
      <c r="F141" s="15"/>
      <c r="G141" s="3"/>
      <c r="K141" s="74">
        <f>K142+K143</f>
        <v>18020.84</v>
      </c>
      <c r="L141" s="74">
        <f>L142+L143</f>
        <v>1789.23</v>
      </c>
      <c r="M141" s="73">
        <f t="shared" si="6"/>
        <v>9.9286714714741375</v>
      </c>
    </row>
    <row r="142" spans="1:13" ht="37.5">
      <c r="A142" s="22" t="s">
        <v>221</v>
      </c>
      <c r="B142" s="34" t="s">
        <v>224</v>
      </c>
      <c r="C142" s="33">
        <v>200</v>
      </c>
      <c r="D142" s="74">
        <v>18413.560000000001</v>
      </c>
      <c r="E142" s="15"/>
      <c r="F142" s="15"/>
      <c r="G142" s="3"/>
      <c r="K142" s="74">
        <v>18020.84</v>
      </c>
      <c r="L142" s="74">
        <v>1789.23</v>
      </c>
      <c r="M142" s="73">
        <f t="shared" si="6"/>
        <v>9.9286714714741375</v>
      </c>
    </row>
    <row r="143" spans="1:13" ht="37.5">
      <c r="A143" s="22" t="s">
        <v>165</v>
      </c>
      <c r="B143" s="34" t="s">
        <v>224</v>
      </c>
      <c r="C143" s="33">
        <v>400</v>
      </c>
      <c r="D143" s="74">
        <v>0</v>
      </c>
      <c r="E143" s="15"/>
      <c r="F143" s="15"/>
      <c r="G143" s="3"/>
      <c r="K143" s="74">
        <v>0</v>
      </c>
      <c r="L143" s="74">
        <v>0</v>
      </c>
      <c r="M143" s="73"/>
    </row>
    <row r="144" spans="1:13" ht="56.25">
      <c r="A144" s="42" t="s">
        <v>216</v>
      </c>
      <c r="B144" s="43" t="s">
        <v>218</v>
      </c>
      <c r="C144" s="44" t="s">
        <v>7</v>
      </c>
      <c r="D144" s="73">
        <f>D145</f>
        <v>10048.030000000001</v>
      </c>
      <c r="E144" s="15"/>
      <c r="F144" s="15"/>
      <c r="G144" s="3"/>
      <c r="K144" s="73">
        <f t="shared" ref="K144:L146" si="7">K145</f>
        <v>9669.5300000000007</v>
      </c>
      <c r="L144" s="73">
        <f t="shared" si="7"/>
        <v>2481.17</v>
      </c>
      <c r="M144" s="73">
        <f t="shared" si="6"/>
        <v>25.659675289285001</v>
      </c>
    </row>
    <row r="145" spans="1:13" ht="37.5">
      <c r="A145" s="22" t="s">
        <v>257</v>
      </c>
      <c r="B145" s="34" t="s">
        <v>219</v>
      </c>
      <c r="C145" s="33" t="s">
        <v>7</v>
      </c>
      <c r="D145" s="74">
        <f>D146</f>
        <v>10048.030000000001</v>
      </c>
      <c r="E145" s="15"/>
      <c r="F145" s="15"/>
      <c r="G145" s="3"/>
      <c r="K145" s="74">
        <f t="shared" si="7"/>
        <v>9669.5300000000007</v>
      </c>
      <c r="L145" s="74">
        <f t="shared" si="7"/>
        <v>2481.17</v>
      </c>
      <c r="M145" s="73">
        <f t="shared" si="6"/>
        <v>25.659675289285001</v>
      </c>
    </row>
    <row r="146" spans="1:13" ht="18.75">
      <c r="A146" s="22" t="s">
        <v>258</v>
      </c>
      <c r="B146" s="34" t="s">
        <v>220</v>
      </c>
      <c r="C146" s="33" t="s">
        <v>7</v>
      </c>
      <c r="D146" s="74">
        <f>D147</f>
        <v>10048.030000000001</v>
      </c>
      <c r="E146" s="15"/>
      <c r="F146" s="15"/>
      <c r="G146" s="3"/>
      <c r="K146" s="74">
        <f t="shared" si="7"/>
        <v>9669.5300000000007</v>
      </c>
      <c r="L146" s="74">
        <f t="shared" si="7"/>
        <v>2481.17</v>
      </c>
      <c r="M146" s="73">
        <f t="shared" si="6"/>
        <v>25.659675289285001</v>
      </c>
    </row>
    <row r="147" spans="1:13" ht="37.5">
      <c r="A147" s="22" t="s">
        <v>221</v>
      </c>
      <c r="B147" s="34" t="s">
        <v>220</v>
      </c>
      <c r="C147" s="33">
        <v>200</v>
      </c>
      <c r="D147" s="74">
        <v>10048.030000000001</v>
      </c>
      <c r="E147" s="15"/>
      <c r="F147" s="15"/>
      <c r="G147" s="3"/>
      <c r="K147" s="74">
        <v>9669.5300000000007</v>
      </c>
      <c r="L147" s="74">
        <v>2481.17</v>
      </c>
      <c r="M147" s="73">
        <f t="shared" si="6"/>
        <v>25.659675289285001</v>
      </c>
    </row>
    <row r="148" spans="1:13" ht="37.5">
      <c r="A148" s="42" t="s">
        <v>268</v>
      </c>
      <c r="B148" s="43" t="s">
        <v>269</v>
      </c>
      <c r="C148" s="44" t="s">
        <v>7</v>
      </c>
      <c r="D148" s="73">
        <f>D149</f>
        <v>1721.79</v>
      </c>
      <c r="E148" s="15"/>
      <c r="F148" s="15"/>
      <c r="G148" s="3"/>
      <c r="K148" s="73">
        <f>K149</f>
        <v>1721.79</v>
      </c>
      <c r="L148" s="73">
        <f>L149</f>
        <v>0</v>
      </c>
      <c r="M148" s="73">
        <f t="shared" si="6"/>
        <v>0</v>
      </c>
    </row>
    <row r="149" spans="1:13" ht="75">
      <c r="A149" s="61" t="s">
        <v>372</v>
      </c>
      <c r="B149" s="109" t="s">
        <v>288</v>
      </c>
      <c r="C149" s="98" t="s">
        <v>7</v>
      </c>
      <c r="D149" s="74">
        <f>D150</f>
        <v>1721.79</v>
      </c>
      <c r="E149" s="15"/>
      <c r="F149" s="15"/>
      <c r="G149" s="3"/>
      <c r="K149" s="74">
        <f>K150</f>
        <v>1721.79</v>
      </c>
      <c r="L149" s="74">
        <f>L150</f>
        <v>0</v>
      </c>
      <c r="M149" s="73">
        <f t="shared" si="6"/>
        <v>0</v>
      </c>
    </row>
    <row r="150" spans="1:13" ht="18.75">
      <c r="A150" s="22" t="s">
        <v>10</v>
      </c>
      <c r="B150" s="109" t="s">
        <v>288</v>
      </c>
      <c r="C150" s="98">
        <v>300</v>
      </c>
      <c r="D150" s="74">
        <f>1805.7-83.91</f>
        <v>1721.79</v>
      </c>
      <c r="E150" s="15"/>
      <c r="F150" s="15"/>
      <c r="G150" s="3"/>
      <c r="K150" s="74">
        <f>1805.7-83.91</f>
        <v>1721.79</v>
      </c>
      <c r="L150" s="74">
        <v>0</v>
      </c>
      <c r="M150" s="73">
        <f t="shared" si="6"/>
        <v>0</v>
      </c>
    </row>
    <row r="151" spans="1:13" ht="93.75">
      <c r="A151" s="127" t="s">
        <v>440</v>
      </c>
      <c r="B151" s="43" t="s">
        <v>217</v>
      </c>
      <c r="C151" s="44" t="s">
        <v>7</v>
      </c>
      <c r="D151" s="73">
        <f>D152+D155</f>
        <v>29200</v>
      </c>
      <c r="E151" s="15"/>
      <c r="F151" s="15"/>
      <c r="G151" s="3"/>
      <c r="K151" s="73">
        <f>K152+K155</f>
        <v>26740</v>
      </c>
      <c r="L151" s="73">
        <f>L152+L155</f>
        <v>0</v>
      </c>
      <c r="M151" s="73">
        <f t="shared" si="6"/>
        <v>0</v>
      </c>
    </row>
    <row r="152" spans="1:13" ht="37.5">
      <c r="A152" s="132" t="s">
        <v>499</v>
      </c>
      <c r="B152" s="43" t="s">
        <v>327</v>
      </c>
      <c r="C152" s="44" t="s">
        <v>7</v>
      </c>
      <c r="D152" s="73">
        <f>D153</f>
        <v>29200</v>
      </c>
      <c r="E152" s="15"/>
      <c r="F152" s="15"/>
      <c r="G152" s="3"/>
      <c r="K152" s="73">
        <f>K153</f>
        <v>26740</v>
      </c>
      <c r="L152" s="73">
        <f>L153</f>
        <v>0</v>
      </c>
      <c r="M152" s="73">
        <f t="shared" si="6"/>
        <v>0</v>
      </c>
    </row>
    <row r="153" spans="1:13" ht="35.25" customHeight="1">
      <c r="A153" s="22" t="s">
        <v>401</v>
      </c>
      <c r="B153" s="109" t="s">
        <v>328</v>
      </c>
      <c r="C153" s="33" t="s">
        <v>7</v>
      </c>
      <c r="D153" s="74">
        <f>D154</f>
        <v>29200</v>
      </c>
      <c r="E153" s="15"/>
      <c r="F153" s="15"/>
      <c r="G153" s="3"/>
      <c r="K153" s="74">
        <f>K154</f>
        <v>26740</v>
      </c>
      <c r="L153" s="74">
        <f>L154</f>
        <v>0</v>
      </c>
      <c r="M153" s="73">
        <f t="shared" si="6"/>
        <v>0</v>
      </c>
    </row>
    <row r="154" spans="1:13" ht="26.25" customHeight="1">
      <c r="A154" s="116" t="s">
        <v>221</v>
      </c>
      <c r="B154" s="109" t="s">
        <v>328</v>
      </c>
      <c r="C154" s="33">
        <v>200</v>
      </c>
      <c r="D154" s="74">
        <v>29200</v>
      </c>
      <c r="E154" s="15"/>
      <c r="F154" s="15"/>
      <c r="G154" s="3"/>
      <c r="K154" s="74">
        <v>26740</v>
      </c>
      <c r="L154" s="74">
        <v>0</v>
      </c>
      <c r="M154" s="73">
        <f t="shared" si="6"/>
        <v>0</v>
      </c>
    </row>
    <row r="155" spans="1:13" ht="0.75" customHeight="1">
      <c r="A155" s="115" t="s">
        <v>326</v>
      </c>
      <c r="B155" s="43" t="s">
        <v>228</v>
      </c>
      <c r="C155" s="44" t="s">
        <v>7</v>
      </c>
      <c r="D155" s="73">
        <f>D156</f>
        <v>0</v>
      </c>
      <c r="E155" s="15"/>
      <c r="F155" s="15"/>
      <c r="G155" s="3"/>
      <c r="K155" s="73">
        <f>K156</f>
        <v>0</v>
      </c>
      <c r="L155" s="73"/>
      <c r="M155" s="73" t="e">
        <f t="shared" si="6"/>
        <v>#DIV/0!</v>
      </c>
    </row>
    <row r="156" spans="1:13" ht="33" hidden="1" customHeight="1">
      <c r="A156" s="22" t="s">
        <v>227</v>
      </c>
      <c r="B156" s="34" t="s">
        <v>267</v>
      </c>
      <c r="C156" s="33" t="s">
        <v>7</v>
      </c>
      <c r="D156" s="74">
        <f>D157</f>
        <v>0</v>
      </c>
      <c r="E156" s="15"/>
      <c r="F156" s="15"/>
      <c r="G156" s="3"/>
      <c r="K156" s="74">
        <f>K157</f>
        <v>0</v>
      </c>
      <c r="L156" s="74"/>
      <c r="M156" s="73" t="e">
        <f t="shared" si="6"/>
        <v>#DIV/0!</v>
      </c>
    </row>
    <row r="157" spans="1:13" ht="27.75" hidden="1" customHeight="1">
      <c r="A157" s="22" t="s">
        <v>221</v>
      </c>
      <c r="B157" s="34" t="s">
        <v>267</v>
      </c>
      <c r="C157" s="33">
        <v>200</v>
      </c>
      <c r="D157" s="74">
        <v>0</v>
      </c>
      <c r="E157" s="15"/>
      <c r="F157" s="15"/>
      <c r="G157" s="3"/>
      <c r="K157" s="74">
        <v>0</v>
      </c>
      <c r="L157" s="74"/>
      <c r="M157" s="73" t="e">
        <f t="shared" si="6"/>
        <v>#DIV/0!</v>
      </c>
    </row>
    <row r="158" spans="1:13" ht="75">
      <c r="A158" s="128" t="s">
        <v>441</v>
      </c>
      <c r="B158" s="43" t="s">
        <v>58</v>
      </c>
      <c r="C158" s="44" t="s">
        <v>7</v>
      </c>
      <c r="D158" s="73">
        <f>D159+D199+D222+D234+D225</f>
        <v>458225.45</v>
      </c>
      <c r="E158" s="15"/>
      <c r="F158" s="15"/>
      <c r="G158" s="3"/>
      <c r="K158" s="73">
        <f>K159+K199+K222+K234+K225</f>
        <v>459115.88</v>
      </c>
      <c r="L158" s="73">
        <f>L159+L199+L222+L234+L225</f>
        <v>140146.54999999999</v>
      </c>
      <c r="M158" s="73">
        <f t="shared" si="6"/>
        <v>30.525310951997565</v>
      </c>
    </row>
    <row r="159" spans="1:13" ht="78.75" customHeight="1">
      <c r="A159" s="50" t="s">
        <v>479</v>
      </c>
      <c r="B159" s="43" t="s">
        <v>59</v>
      </c>
      <c r="C159" s="44" t="s">
        <v>7</v>
      </c>
      <c r="D159" s="73">
        <f>D160+D163+D167+D170+D178+D187+D190+D196+D172+D193+D175+D181+D184</f>
        <v>219831.40000000002</v>
      </c>
      <c r="E159" s="15"/>
      <c r="F159" s="15"/>
      <c r="G159" s="3"/>
      <c r="K159" s="73">
        <f>K160+K163+K167+K170+K178+K187+K190+K196+K172+K193+K175+K181+K184</f>
        <v>220721.83000000002</v>
      </c>
      <c r="L159" s="73">
        <f>L160+L163+L167+L170+L178+L187+L190+L196+L172+L193+L175+L181+L184</f>
        <v>80756.679999999993</v>
      </c>
      <c r="M159" s="73">
        <f t="shared" si="6"/>
        <v>36.587536448026</v>
      </c>
    </row>
    <row r="160" spans="1:13" ht="37.5">
      <c r="A160" s="22" t="s">
        <v>159</v>
      </c>
      <c r="B160" s="34" t="s">
        <v>176</v>
      </c>
      <c r="C160" s="33" t="s">
        <v>7</v>
      </c>
      <c r="D160" s="74">
        <f>D161+D162</f>
        <v>3910.05</v>
      </c>
      <c r="E160" s="15"/>
      <c r="F160" s="15"/>
      <c r="G160" s="3"/>
      <c r="K160" s="74">
        <f>K161+K162</f>
        <v>3919.06</v>
      </c>
      <c r="L160" s="74">
        <f>L161+L162</f>
        <v>3919.06</v>
      </c>
      <c r="M160" s="73">
        <f t="shared" si="6"/>
        <v>100</v>
      </c>
    </row>
    <row r="161" spans="1:13" ht="37.5">
      <c r="A161" s="18" t="s">
        <v>9</v>
      </c>
      <c r="B161" s="34" t="s">
        <v>176</v>
      </c>
      <c r="C161" s="33">
        <v>200</v>
      </c>
      <c r="D161" s="74">
        <v>57.78</v>
      </c>
      <c r="E161" s="15" t="e">
        <f>E166+E162+#REF!+#REF!+#REF!</f>
        <v>#REF!</v>
      </c>
      <c r="F161" s="15" t="e">
        <f>F166+F162+#REF!+#REF!+#REF!</f>
        <v>#REF!</v>
      </c>
      <c r="G161" s="3"/>
      <c r="K161" s="74">
        <v>49.18</v>
      </c>
      <c r="L161" s="74">
        <v>57.92</v>
      </c>
      <c r="M161" s="73">
        <f t="shared" si="6"/>
        <v>117.77145180967874</v>
      </c>
    </row>
    <row r="162" spans="1:13" ht="18.75">
      <c r="A162" s="22" t="s">
        <v>10</v>
      </c>
      <c r="B162" s="34" t="s">
        <v>176</v>
      </c>
      <c r="C162" s="33">
        <v>300</v>
      </c>
      <c r="D162" s="78">
        <v>3852.27</v>
      </c>
      <c r="E162" s="15">
        <f t="shared" ref="E162:J162" si="8">E163+E165</f>
        <v>598.41999999999996</v>
      </c>
      <c r="F162" s="15">
        <f t="shared" si="8"/>
        <v>454.28000000000003</v>
      </c>
      <c r="G162" s="15">
        <f t="shared" si="8"/>
        <v>0</v>
      </c>
      <c r="H162" s="15">
        <f t="shared" si="8"/>
        <v>0</v>
      </c>
      <c r="I162" s="15">
        <f t="shared" si="8"/>
        <v>0</v>
      </c>
      <c r="J162" s="15">
        <f t="shared" si="8"/>
        <v>0</v>
      </c>
      <c r="K162" s="78">
        <v>3869.88</v>
      </c>
      <c r="L162" s="78">
        <v>3861.14</v>
      </c>
      <c r="M162" s="73">
        <f t="shared" si="6"/>
        <v>99.774153203716907</v>
      </c>
    </row>
    <row r="163" spans="1:13" ht="20.25" customHeight="1">
      <c r="A163" s="22" t="s">
        <v>138</v>
      </c>
      <c r="B163" s="34" t="s">
        <v>177</v>
      </c>
      <c r="C163" s="33" t="s">
        <v>7</v>
      </c>
      <c r="D163" s="74">
        <f>D165+D166+D164</f>
        <v>56996.079999999994</v>
      </c>
      <c r="E163" s="15">
        <v>550.92999999999995</v>
      </c>
      <c r="F163" s="15">
        <v>406.79</v>
      </c>
      <c r="G163" s="3"/>
      <c r="K163" s="74">
        <f>K165+K166+K164</f>
        <v>56996.079999999994</v>
      </c>
      <c r="L163" s="74">
        <f>L165+L166+L164</f>
        <v>20349.04</v>
      </c>
      <c r="M163" s="73">
        <f t="shared" si="6"/>
        <v>35.702525507017327</v>
      </c>
    </row>
    <row r="164" spans="1:13" ht="60.75" customHeight="1">
      <c r="A164" s="5" t="s">
        <v>17</v>
      </c>
      <c r="B164" s="91" t="s">
        <v>177</v>
      </c>
      <c r="C164" s="90">
        <v>100</v>
      </c>
      <c r="D164" s="74">
        <v>240</v>
      </c>
      <c r="E164" s="15"/>
      <c r="F164" s="15"/>
      <c r="G164" s="3"/>
      <c r="K164" s="74">
        <v>240</v>
      </c>
      <c r="L164" s="74">
        <v>0</v>
      </c>
      <c r="M164" s="73">
        <f t="shared" si="6"/>
        <v>0</v>
      </c>
    </row>
    <row r="165" spans="1:13" ht="37.5">
      <c r="A165" s="18" t="s">
        <v>9</v>
      </c>
      <c r="B165" s="34" t="s">
        <v>177</v>
      </c>
      <c r="C165" s="33">
        <v>200</v>
      </c>
      <c r="D165" s="74">
        <v>602.30999999999995</v>
      </c>
      <c r="E165" s="15">
        <v>47.49</v>
      </c>
      <c r="F165" s="15">
        <v>47.49</v>
      </c>
      <c r="G165" s="3"/>
      <c r="K165" s="74">
        <v>602.30999999999995</v>
      </c>
      <c r="L165" s="74">
        <v>84.91</v>
      </c>
      <c r="M165" s="73">
        <f t="shared" si="6"/>
        <v>14.097391708588603</v>
      </c>
    </row>
    <row r="166" spans="1:13" ht="18.75">
      <c r="A166" s="22" t="s">
        <v>10</v>
      </c>
      <c r="B166" s="34" t="s">
        <v>177</v>
      </c>
      <c r="C166" s="33">
        <v>300</v>
      </c>
      <c r="D166" s="74">
        <v>56153.77</v>
      </c>
      <c r="E166" s="15" t="e">
        <f>#REF!</f>
        <v>#REF!</v>
      </c>
      <c r="F166" s="15" t="e">
        <f>#REF!</f>
        <v>#REF!</v>
      </c>
      <c r="G166" s="3"/>
      <c r="K166" s="74">
        <v>56153.77</v>
      </c>
      <c r="L166" s="74">
        <v>20264.13</v>
      </c>
      <c r="M166" s="73">
        <f t="shared" si="6"/>
        <v>36.086855789023609</v>
      </c>
    </row>
    <row r="167" spans="1:13" ht="101.25" customHeight="1">
      <c r="A167" s="22" t="s">
        <v>160</v>
      </c>
      <c r="B167" s="34" t="s">
        <v>178</v>
      </c>
      <c r="C167" s="33" t="s">
        <v>7</v>
      </c>
      <c r="D167" s="74">
        <f>D168+D169</f>
        <v>10.200000000000001</v>
      </c>
      <c r="E167" s="15">
        <v>10641.73</v>
      </c>
      <c r="F167" s="15">
        <v>10448.459999999999</v>
      </c>
      <c r="G167" s="3"/>
      <c r="K167" s="74">
        <f>K168+K169</f>
        <v>10.200000000000001</v>
      </c>
      <c r="L167" s="74">
        <f>L168+L169</f>
        <v>2.91</v>
      </c>
      <c r="M167" s="73">
        <f t="shared" si="6"/>
        <v>28.52941176470588</v>
      </c>
    </row>
    <row r="168" spans="1:13" ht="18" customHeight="1">
      <c r="A168" s="18" t="s">
        <v>9</v>
      </c>
      <c r="B168" s="34" t="s">
        <v>178</v>
      </c>
      <c r="C168" s="33">
        <v>200</v>
      </c>
      <c r="D168" s="74">
        <v>0.14000000000000001</v>
      </c>
      <c r="E168" s="15">
        <v>1644.08</v>
      </c>
      <c r="F168" s="15">
        <v>1135</v>
      </c>
      <c r="G168" s="3"/>
      <c r="K168" s="74">
        <v>0.14000000000000001</v>
      </c>
      <c r="L168" s="74">
        <v>0.04</v>
      </c>
      <c r="M168" s="73">
        <f t="shared" si="6"/>
        <v>28.571428571428569</v>
      </c>
    </row>
    <row r="169" spans="1:13" ht="18.75">
      <c r="A169" s="22" t="s">
        <v>10</v>
      </c>
      <c r="B169" s="34" t="s">
        <v>178</v>
      </c>
      <c r="C169" s="33">
        <v>300</v>
      </c>
      <c r="D169" s="74">
        <v>10.06</v>
      </c>
      <c r="E169" s="15">
        <v>176.68</v>
      </c>
      <c r="F169" s="15">
        <v>176.68</v>
      </c>
      <c r="G169" s="3"/>
      <c r="K169" s="74">
        <v>10.06</v>
      </c>
      <c r="L169" s="74">
        <v>2.87</v>
      </c>
      <c r="M169" s="73">
        <f t="shared" si="6"/>
        <v>28.528827037773357</v>
      </c>
    </row>
    <row r="170" spans="1:13" ht="18.75">
      <c r="A170" s="19" t="s">
        <v>19</v>
      </c>
      <c r="B170" s="34" t="s">
        <v>181</v>
      </c>
      <c r="C170" s="33" t="s">
        <v>7</v>
      </c>
      <c r="D170" s="74">
        <f>D171</f>
        <v>0</v>
      </c>
      <c r="E170" s="15">
        <f>E171</f>
        <v>203</v>
      </c>
      <c r="F170" s="15">
        <f>F171</f>
        <v>203</v>
      </c>
      <c r="G170" s="3"/>
      <c r="K170" s="74">
        <f>K171</f>
        <v>460.66</v>
      </c>
      <c r="L170" s="74">
        <f>L171</f>
        <v>104.12</v>
      </c>
      <c r="M170" s="73">
        <f t="shared" si="6"/>
        <v>22.602353145486909</v>
      </c>
    </row>
    <row r="171" spans="1:13" ht="19.149999999999999" customHeight="1">
      <c r="A171" s="22" t="s">
        <v>10</v>
      </c>
      <c r="B171" s="34" t="s">
        <v>181</v>
      </c>
      <c r="C171" s="33">
        <v>300</v>
      </c>
      <c r="D171" s="74">
        <v>0</v>
      </c>
      <c r="E171" s="15">
        <v>203</v>
      </c>
      <c r="F171" s="15">
        <v>203</v>
      </c>
      <c r="G171" s="3"/>
      <c r="K171" s="74">
        <v>460.66</v>
      </c>
      <c r="L171" s="74">
        <v>104.12</v>
      </c>
      <c r="M171" s="73">
        <f t="shared" si="6"/>
        <v>22.602353145486909</v>
      </c>
    </row>
    <row r="172" spans="1:13" ht="48" customHeight="1">
      <c r="A172" s="120" t="s">
        <v>367</v>
      </c>
      <c r="B172" s="34" t="s">
        <v>186</v>
      </c>
      <c r="C172" s="33" t="s">
        <v>7</v>
      </c>
      <c r="D172" s="74">
        <f>D173+D174</f>
        <v>342.23999999999995</v>
      </c>
      <c r="E172" s="15"/>
      <c r="F172" s="15"/>
      <c r="G172" s="3"/>
      <c r="K172" s="74">
        <f>K173+K174</f>
        <v>319.78999999999996</v>
      </c>
      <c r="L172" s="74">
        <f>L173+L174</f>
        <v>58.3</v>
      </c>
      <c r="M172" s="73">
        <f t="shared" si="6"/>
        <v>18.230713906000815</v>
      </c>
    </row>
    <row r="173" spans="1:13" ht="24" customHeight="1">
      <c r="A173" s="22" t="s">
        <v>9</v>
      </c>
      <c r="B173" s="34" t="s">
        <v>186</v>
      </c>
      <c r="C173" s="33">
        <v>200</v>
      </c>
      <c r="D173" s="74">
        <v>5.84</v>
      </c>
      <c r="E173" s="15"/>
      <c r="F173" s="15"/>
      <c r="G173" s="3"/>
      <c r="K173" s="74">
        <v>5.84</v>
      </c>
      <c r="L173" s="74">
        <v>1.1399999999999999</v>
      </c>
      <c r="M173" s="73">
        <f t="shared" si="6"/>
        <v>19.520547945205475</v>
      </c>
    </row>
    <row r="174" spans="1:13" ht="24.75" customHeight="1">
      <c r="A174" s="22" t="s">
        <v>10</v>
      </c>
      <c r="B174" s="34" t="s">
        <v>186</v>
      </c>
      <c r="C174" s="33">
        <v>300</v>
      </c>
      <c r="D174" s="74">
        <v>336.4</v>
      </c>
      <c r="E174" s="15"/>
      <c r="F174" s="15"/>
      <c r="G174" s="3"/>
      <c r="K174" s="74">
        <v>313.95</v>
      </c>
      <c r="L174" s="74">
        <v>57.16</v>
      </c>
      <c r="M174" s="73">
        <f t="shared" si="6"/>
        <v>18.206720815416467</v>
      </c>
    </row>
    <row r="175" spans="1:13" ht="56.25">
      <c r="A175" s="120" t="s">
        <v>551</v>
      </c>
      <c r="B175" s="109" t="s">
        <v>335</v>
      </c>
      <c r="C175" s="108" t="s">
        <v>7</v>
      </c>
      <c r="D175" s="74">
        <f>D176+D177</f>
        <v>17317.93</v>
      </c>
      <c r="E175" s="15"/>
      <c r="F175" s="15"/>
      <c r="G175" s="3"/>
      <c r="K175" s="74">
        <f>K176+K177</f>
        <v>17738.68</v>
      </c>
      <c r="L175" s="74">
        <f>L176+L177</f>
        <v>17365</v>
      </c>
      <c r="M175" s="73">
        <f t="shared" si="6"/>
        <v>97.89341709755179</v>
      </c>
    </row>
    <row r="176" spans="1:13" ht="24.75" customHeight="1">
      <c r="A176" s="22" t="s">
        <v>9</v>
      </c>
      <c r="B176" s="109" t="s">
        <v>335</v>
      </c>
      <c r="C176" s="108">
        <v>200</v>
      </c>
      <c r="D176" s="74">
        <v>121</v>
      </c>
      <c r="E176" s="15"/>
      <c r="F176" s="15"/>
      <c r="G176" s="3"/>
      <c r="K176" s="74">
        <v>121</v>
      </c>
      <c r="L176" s="74">
        <v>0</v>
      </c>
      <c r="M176" s="73">
        <f t="shared" si="6"/>
        <v>0</v>
      </c>
    </row>
    <row r="177" spans="1:13" ht="24.75" customHeight="1">
      <c r="A177" s="22" t="s">
        <v>10</v>
      </c>
      <c r="B177" s="109" t="s">
        <v>335</v>
      </c>
      <c r="C177" s="108">
        <v>300</v>
      </c>
      <c r="D177" s="74">
        <v>17196.93</v>
      </c>
      <c r="E177" s="15"/>
      <c r="F177" s="15"/>
      <c r="G177" s="3"/>
      <c r="K177" s="74">
        <v>17617.68</v>
      </c>
      <c r="L177" s="74">
        <v>17365</v>
      </c>
      <c r="M177" s="73">
        <f t="shared" si="6"/>
        <v>98.565758942153565</v>
      </c>
    </row>
    <row r="178" spans="1:13" ht="31.5" customHeight="1">
      <c r="A178" s="30" t="s">
        <v>141</v>
      </c>
      <c r="B178" s="34" t="s">
        <v>182</v>
      </c>
      <c r="C178" s="33" t="s">
        <v>7</v>
      </c>
      <c r="D178" s="74">
        <f>D179+D180</f>
        <v>48980.89</v>
      </c>
      <c r="E178" s="15">
        <f>E179</f>
        <v>781.55</v>
      </c>
      <c r="F178" s="15">
        <f>F179</f>
        <v>781.55</v>
      </c>
      <c r="G178" s="3"/>
      <c r="K178" s="74">
        <f>K179+K180</f>
        <v>48980.89</v>
      </c>
      <c r="L178" s="74">
        <f>L179+L180</f>
        <v>13608.230000000001</v>
      </c>
      <c r="M178" s="73">
        <f t="shared" si="6"/>
        <v>27.782733225141481</v>
      </c>
    </row>
    <row r="179" spans="1:13" ht="25.5" customHeight="1">
      <c r="A179" s="22" t="s">
        <v>9</v>
      </c>
      <c r="B179" s="34" t="s">
        <v>182</v>
      </c>
      <c r="C179" s="33">
        <v>200</v>
      </c>
      <c r="D179" s="74">
        <v>723.8</v>
      </c>
      <c r="E179" s="15">
        <v>781.55</v>
      </c>
      <c r="F179" s="15">
        <v>781.55</v>
      </c>
      <c r="G179" s="3"/>
      <c r="K179" s="74">
        <v>723.8</v>
      </c>
      <c r="L179" s="74">
        <v>163.86</v>
      </c>
      <c r="M179" s="73">
        <f t="shared" si="6"/>
        <v>22.638850511190938</v>
      </c>
    </row>
    <row r="180" spans="1:13" ht="26.25" customHeight="1">
      <c r="A180" s="22" t="s">
        <v>10</v>
      </c>
      <c r="B180" s="34" t="s">
        <v>182</v>
      </c>
      <c r="C180" s="33">
        <v>300</v>
      </c>
      <c r="D180" s="74">
        <v>48257.09</v>
      </c>
      <c r="E180" s="28">
        <f>E187+E188</f>
        <v>3290.32</v>
      </c>
      <c r="F180" s="28">
        <f>F187+F188</f>
        <v>5091.05</v>
      </c>
      <c r="G180" s="3"/>
      <c r="K180" s="74">
        <v>48257.09</v>
      </c>
      <c r="L180" s="74">
        <v>13444.37</v>
      </c>
      <c r="M180" s="73">
        <f t="shared" si="6"/>
        <v>27.859885459318001</v>
      </c>
    </row>
    <row r="181" spans="1:13" ht="40.5" customHeight="1">
      <c r="A181" s="22" t="s">
        <v>139</v>
      </c>
      <c r="B181" s="109" t="s">
        <v>179</v>
      </c>
      <c r="C181" s="108" t="s">
        <v>7</v>
      </c>
      <c r="D181" s="74">
        <f>D182+D183</f>
        <v>48750.3</v>
      </c>
      <c r="E181" s="28"/>
      <c r="F181" s="28"/>
      <c r="G181" s="3"/>
      <c r="K181" s="74">
        <f>K182+K183</f>
        <v>48750.3</v>
      </c>
      <c r="L181" s="74">
        <f>L182+L183</f>
        <v>13839.980000000001</v>
      </c>
      <c r="M181" s="73">
        <f t="shared" si="6"/>
        <v>28.389527859315738</v>
      </c>
    </row>
    <row r="182" spans="1:13" ht="26.25" customHeight="1">
      <c r="A182" s="22" t="s">
        <v>9</v>
      </c>
      <c r="B182" s="109" t="s">
        <v>179</v>
      </c>
      <c r="C182" s="108">
        <v>200</v>
      </c>
      <c r="D182" s="74">
        <v>720.4</v>
      </c>
      <c r="E182" s="28"/>
      <c r="F182" s="28"/>
      <c r="G182" s="3"/>
      <c r="K182" s="74">
        <v>720.4</v>
      </c>
      <c r="L182" s="74">
        <v>157.69999999999999</v>
      </c>
      <c r="M182" s="73">
        <f t="shared" si="6"/>
        <v>21.890616324264297</v>
      </c>
    </row>
    <row r="183" spans="1:13" ht="26.25" customHeight="1">
      <c r="A183" s="22" t="s">
        <v>10</v>
      </c>
      <c r="B183" s="109" t="s">
        <v>179</v>
      </c>
      <c r="C183" s="108">
        <v>300</v>
      </c>
      <c r="D183" s="74">
        <v>48029.9</v>
      </c>
      <c r="E183" s="28"/>
      <c r="F183" s="28"/>
      <c r="G183" s="3"/>
      <c r="K183" s="74">
        <v>48029.9</v>
      </c>
      <c r="L183" s="74">
        <v>13682.28</v>
      </c>
      <c r="M183" s="73">
        <f t="shared" si="6"/>
        <v>28.487004969820884</v>
      </c>
    </row>
    <row r="184" spans="1:13" ht="37.5" customHeight="1">
      <c r="A184" s="22" t="s">
        <v>140</v>
      </c>
      <c r="B184" s="109" t="s">
        <v>180</v>
      </c>
      <c r="C184" s="108" t="s">
        <v>7</v>
      </c>
      <c r="D184" s="74">
        <f>D185+D186</f>
        <v>2305.89</v>
      </c>
      <c r="E184" s="28"/>
      <c r="F184" s="28"/>
      <c r="G184" s="3"/>
      <c r="K184" s="74">
        <f>K185+K186</f>
        <v>2305.89</v>
      </c>
      <c r="L184" s="74">
        <f>L185+L186</f>
        <v>640.70000000000005</v>
      </c>
      <c r="M184" s="73">
        <f t="shared" si="6"/>
        <v>27.785367038323599</v>
      </c>
    </row>
    <row r="185" spans="1:13" ht="26.25" customHeight="1">
      <c r="A185" s="22" t="s">
        <v>9</v>
      </c>
      <c r="B185" s="109" t="s">
        <v>180</v>
      </c>
      <c r="C185" s="32">
        <v>200</v>
      </c>
      <c r="D185" s="75">
        <v>34</v>
      </c>
      <c r="E185" s="28"/>
      <c r="F185" s="28"/>
      <c r="G185" s="3"/>
      <c r="K185" s="75">
        <v>34</v>
      </c>
      <c r="L185" s="75">
        <v>7.74</v>
      </c>
      <c r="M185" s="73">
        <f t="shared" si="6"/>
        <v>22.764705882352942</v>
      </c>
    </row>
    <row r="186" spans="1:13" ht="26.25" customHeight="1">
      <c r="A186" s="22" t="s">
        <v>10</v>
      </c>
      <c r="B186" s="109" t="s">
        <v>180</v>
      </c>
      <c r="C186" s="108">
        <v>300</v>
      </c>
      <c r="D186" s="75">
        <v>2271.89</v>
      </c>
      <c r="E186" s="28"/>
      <c r="F186" s="28"/>
      <c r="G186" s="3"/>
      <c r="K186" s="75">
        <v>2271.89</v>
      </c>
      <c r="L186" s="75">
        <v>632.96</v>
      </c>
      <c r="M186" s="73">
        <f t="shared" si="6"/>
        <v>27.860503809603461</v>
      </c>
    </row>
    <row r="187" spans="1:13" ht="43.5" customHeight="1">
      <c r="A187" s="22" t="s">
        <v>142</v>
      </c>
      <c r="B187" s="34" t="s">
        <v>183</v>
      </c>
      <c r="C187" s="33" t="s">
        <v>7</v>
      </c>
      <c r="D187" s="130">
        <f>D188+D189</f>
        <v>79.570000000000007</v>
      </c>
      <c r="E187" s="15">
        <v>2700.8</v>
      </c>
      <c r="F187" s="15">
        <v>2700.8</v>
      </c>
      <c r="G187" s="3"/>
      <c r="K187" s="130">
        <f>K188+K189</f>
        <v>79.570000000000007</v>
      </c>
      <c r="L187" s="130">
        <f>L188+L189</f>
        <v>19.02</v>
      </c>
      <c r="M187" s="73">
        <f t="shared" si="6"/>
        <v>23.903481211511874</v>
      </c>
    </row>
    <row r="188" spans="1:13" ht="24" customHeight="1">
      <c r="A188" s="22" t="s">
        <v>9</v>
      </c>
      <c r="B188" s="34" t="s">
        <v>183</v>
      </c>
      <c r="C188" s="33">
        <v>200</v>
      </c>
      <c r="D188" s="79">
        <v>1.17</v>
      </c>
      <c r="E188" s="15">
        <v>589.52</v>
      </c>
      <c r="F188" s="15">
        <v>2390.25</v>
      </c>
      <c r="G188" s="3"/>
      <c r="K188" s="79">
        <v>1.17</v>
      </c>
      <c r="L188" s="79">
        <v>0.11</v>
      </c>
      <c r="M188" s="73">
        <f t="shared" si="6"/>
        <v>9.4017094017094038</v>
      </c>
    </row>
    <row r="189" spans="1:13" ht="19.149999999999999" customHeight="1">
      <c r="A189" s="22" t="s">
        <v>10</v>
      </c>
      <c r="B189" s="34" t="s">
        <v>183</v>
      </c>
      <c r="C189" s="33">
        <v>300</v>
      </c>
      <c r="D189" s="74">
        <v>78.400000000000006</v>
      </c>
      <c r="E189" s="15">
        <f>E190</f>
        <v>755.7</v>
      </c>
      <c r="F189" s="15">
        <f>F190</f>
        <v>906</v>
      </c>
      <c r="G189" s="3"/>
      <c r="K189" s="74">
        <v>78.400000000000006</v>
      </c>
      <c r="L189" s="74">
        <v>18.91</v>
      </c>
      <c r="M189" s="73">
        <f t="shared" si="6"/>
        <v>24.119897959183671</v>
      </c>
    </row>
    <row r="190" spans="1:13" ht="29.25" customHeight="1">
      <c r="A190" s="22" t="s">
        <v>143</v>
      </c>
      <c r="B190" s="34" t="s">
        <v>184</v>
      </c>
      <c r="C190" s="33" t="s">
        <v>7</v>
      </c>
      <c r="D190" s="74">
        <f>D191+D192</f>
        <v>188.98000000000002</v>
      </c>
      <c r="E190" s="15">
        <v>755.7</v>
      </c>
      <c r="F190" s="15">
        <v>906</v>
      </c>
      <c r="G190" s="3"/>
      <c r="K190" s="74">
        <f>K191+K192</f>
        <v>188.98000000000002</v>
      </c>
      <c r="L190" s="74">
        <f>L191+L192</f>
        <v>50.89</v>
      </c>
      <c r="M190" s="73">
        <f t="shared" si="6"/>
        <v>26.928775531802309</v>
      </c>
    </row>
    <row r="191" spans="1:13" ht="29.25" customHeight="1">
      <c r="A191" s="22" t="s">
        <v>9</v>
      </c>
      <c r="B191" s="34" t="s">
        <v>184</v>
      </c>
      <c r="C191" s="33">
        <v>200</v>
      </c>
      <c r="D191" s="74">
        <v>2.8</v>
      </c>
      <c r="E191" s="28" t="e">
        <f>E192+#REF!</f>
        <v>#REF!</v>
      </c>
      <c r="F191" s="28" t="e">
        <f>F192+#REF!</f>
        <v>#REF!</v>
      </c>
      <c r="G191" s="3"/>
      <c r="K191" s="74">
        <v>2.8</v>
      </c>
      <c r="L191" s="74">
        <v>0.63</v>
      </c>
      <c r="M191" s="73">
        <f t="shared" si="6"/>
        <v>22.5</v>
      </c>
    </row>
    <row r="192" spans="1:13" ht="21" customHeight="1">
      <c r="A192" s="22" t="s">
        <v>10</v>
      </c>
      <c r="B192" s="34" t="s">
        <v>184</v>
      </c>
      <c r="C192" s="33">
        <v>300</v>
      </c>
      <c r="D192" s="74">
        <v>186.18</v>
      </c>
      <c r="E192" s="28" t="e">
        <f>#REF!+#REF!+#REF!</f>
        <v>#REF!</v>
      </c>
      <c r="F192" s="28" t="e">
        <f>#REF!+#REF!+#REF!</f>
        <v>#REF!</v>
      </c>
      <c r="G192" s="3"/>
      <c r="K192" s="74">
        <v>186.18</v>
      </c>
      <c r="L192" s="74">
        <v>50.26</v>
      </c>
      <c r="M192" s="73">
        <f t="shared" si="6"/>
        <v>26.995380814265761</v>
      </c>
    </row>
    <row r="193" spans="1:13" ht="41.25" customHeight="1">
      <c r="A193" s="22" t="s">
        <v>18</v>
      </c>
      <c r="B193" s="107" t="s">
        <v>291</v>
      </c>
      <c r="C193" s="106" t="s">
        <v>7</v>
      </c>
      <c r="D193" s="74">
        <f>D194+D195</f>
        <v>40711.47</v>
      </c>
      <c r="E193" s="28"/>
      <c r="F193" s="28"/>
      <c r="G193" s="3"/>
      <c r="K193" s="74">
        <f>K194+K195</f>
        <v>40711.480000000003</v>
      </c>
      <c r="L193" s="74">
        <f>L194+L195</f>
        <v>10691.66</v>
      </c>
      <c r="M193" s="73">
        <f t="shared" si="6"/>
        <v>26.262027320058124</v>
      </c>
    </row>
    <row r="194" spans="1:13" ht="21" customHeight="1">
      <c r="A194" s="22" t="s">
        <v>9</v>
      </c>
      <c r="B194" s="107" t="s">
        <v>291</v>
      </c>
      <c r="C194" s="106">
        <v>200</v>
      </c>
      <c r="D194" s="74">
        <v>600</v>
      </c>
      <c r="E194" s="28"/>
      <c r="F194" s="28"/>
      <c r="G194" s="3"/>
      <c r="K194" s="74">
        <v>600</v>
      </c>
      <c r="L194" s="74">
        <v>142.33000000000001</v>
      </c>
      <c r="M194" s="73">
        <f t="shared" si="6"/>
        <v>23.721666666666668</v>
      </c>
    </row>
    <row r="195" spans="1:13" ht="21" customHeight="1">
      <c r="A195" s="22" t="s">
        <v>10</v>
      </c>
      <c r="B195" s="107" t="s">
        <v>291</v>
      </c>
      <c r="C195" s="106">
        <v>300</v>
      </c>
      <c r="D195" s="74">
        <v>40111.47</v>
      </c>
      <c r="E195" s="28"/>
      <c r="F195" s="28"/>
      <c r="G195" s="3"/>
      <c r="K195" s="74">
        <v>40111.480000000003</v>
      </c>
      <c r="L195" s="74">
        <v>10549.33</v>
      </c>
      <c r="M195" s="73">
        <f t="shared" si="6"/>
        <v>26.30002682523806</v>
      </c>
    </row>
    <row r="196" spans="1:13" ht="45" customHeight="1">
      <c r="A196" s="121" t="s">
        <v>368</v>
      </c>
      <c r="B196" s="34" t="s">
        <v>185</v>
      </c>
      <c r="C196" s="33" t="s">
        <v>7</v>
      </c>
      <c r="D196" s="74">
        <f>D197+D198</f>
        <v>237.8</v>
      </c>
      <c r="E196" s="28"/>
      <c r="F196" s="28"/>
      <c r="G196" s="3"/>
      <c r="K196" s="74">
        <f>K197+K198</f>
        <v>260.25</v>
      </c>
      <c r="L196" s="74">
        <f>L197+L198</f>
        <v>107.77</v>
      </c>
      <c r="M196" s="73">
        <f t="shared" si="6"/>
        <v>41.410182516810757</v>
      </c>
    </row>
    <row r="197" spans="1:13" ht="21" customHeight="1">
      <c r="A197" s="22" t="s">
        <v>9</v>
      </c>
      <c r="B197" s="34" t="s">
        <v>185</v>
      </c>
      <c r="C197" s="33">
        <v>200</v>
      </c>
      <c r="D197" s="74">
        <v>0</v>
      </c>
      <c r="E197" s="28"/>
      <c r="F197" s="28"/>
      <c r="G197" s="3"/>
      <c r="K197" s="74">
        <v>0</v>
      </c>
      <c r="L197" s="74">
        <v>0</v>
      </c>
      <c r="M197" s="73"/>
    </row>
    <row r="198" spans="1:13" ht="21" customHeight="1">
      <c r="A198" s="22" t="s">
        <v>10</v>
      </c>
      <c r="B198" s="34" t="s">
        <v>185</v>
      </c>
      <c r="C198" s="33">
        <v>300</v>
      </c>
      <c r="D198" s="74">
        <v>237.8</v>
      </c>
      <c r="E198" s="28"/>
      <c r="F198" s="28"/>
      <c r="G198" s="3"/>
      <c r="K198" s="74">
        <v>260.25</v>
      </c>
      <c r="L198" s="74">
        <v>107.77</v>
      </c>
      <c r="M198" s="73">
        <f t="shared" si="6"/>
        <v>41.410182516810757</v>
      </c>
    </row>
    <row r="199" spans="1:13" ht="42" customHeight="1">
      <c r="A199" s="42" t="s">
        <v>442</v>
      </c>
      <c r="B199" s="43" t="s">
        <v>60</v>
      </c>
      <c r="C199" s="44"/>
      <c r="D199" s="73">
        <f>D200+D203+D207+D210+D216+D219+D213</f>
        <v>131124.33000000002</v>
      </c>
      <c r="E199" s="28"/>
      <c r="F199" s="28"/>
      <c r="G199" s="3"/>
      <c r="K199" s="73">
        <f>K200+K203+K207+K210+K216+K219+K213</f>
        <v>131124.33000000002</v>
      </c>
      <c r="L199" s="73">
        <f>L200+L203+L207+L210+L216+L219+L213</f>
        <v>32810.04</v>
      </c>
      <c r="M199" s="73">
        <f t="shared" si="6"/>
        <v>25.022084002259533</v>
      </c>
    </row>
    <row r="200" spans="1:13" ht="45" hidden="1" customHeight="1">
      <c r="A200" s="22" t="s">
        <v>370</v>
      </c>
      <c r="B200" s="107" t="s">
        <v>293</v>
      </c>
      <c r="C200" s="106" t="s">
        <v>7</v>
      </c>
      <c r="D200" s="74">
        <f>D202+D201</f>
        <v>0</v>
      </c>
      <c r="E200" s="28"/>
      <c r="F200" s="28"/>
      <c r="G200" s="3"/>
      <c r="K200" s="74">
        <f>K202+K201</f>
        <v>0</v>
      </c>
      <c r="L200" s="74">
        <f>L202+L201</f>
        <v>0</v>
      </c>
      <c r="M200" s="73"/>
    </row>
    <row r="201" spans="1:13" ht="21" hidden="1" customHeight="1">
      <c r="A201" s="22" t="s">
        <v>9</v>
      </c>
      <c r="B201" s="107" t="s">
        <v>293</v>
      </c>
      <c r="C201" s="106">
        <v>200</v>
      </c>
      <c r="D201" s="74">
        <v>0</v>
      </c>
      <c r="E201" s="28"/>
      <c r="F201" s="28"/>
      <c r="G201" s="3"/>
      <c r="K201" s="74">
        <v>0</v>
      </c>
      <c r="L201" s="74">
        <v>0</v>
      </c>
      <c r="M201" s="73"/>
    </row>
    <row r="202" spans="1:13" ht="21" hidden="1" customHeight="1">
      <c r="A202" s="22" t="s">
        <v>10</v>
      </c>
      <c r="B202" s="107" t="s">
        <v>293</v>
      </c>
      <c r="C202" s="106">
        <v>300</v>
      </c>
      <c r="D202" s="74"/>
      <c r="E202" s="28"/>
      <c r="F202" s="28"/>
      <c r="G202" s="3"/>
      <c r="K202" s="74"/>
      <c r="L202" s="74"/>
      <c r="M202" s="73"/>
    </row>
    <row r="203" spans="1:13" ht="117" customHeight="1">
      <c r="A203" s="89" t="s">
        <v>369</v>
      </c>
      <c r="B203" s="34" t="s">
        <v>187</v>
      </c>
      <c r="C203" s="33" t="s">
        <v>7</v>
      </c>
      <c r="D203" s="74">
        <f>D206+D205+D204</f>
        <v>51084.340000000004</v>
      </c>
      <c r="E203" s="28"/>
      <c r="F203" s="28"/>
      <c r="G203" s="3"/>
      <c r="K203" s="74">
        <f>K206+K205+K204</f>
        <v>51084.340000000004</v>
      </c>
      <c r="L203" s="74">
        <f>L206+L205+L204</f>
        <v>12317.8</v>
      </c>
      <c r="M203" s="73">
        <f t="shared" ref="M203:M266" si="9">L203/K203*100</f>
        <v>24.112673277172611</v>
      </c>
    </row>
    <row r="204" spans="1:13" ht="63" customHeight="1">
      <c r="A204" s="5" t="s">
        <v>17</v>
      </c>
      <c r="B204" s="91" t="s">
        <v>187</v>
      </c>
      <c r="C204" s="90">
        <v>100</v>
      </c>
      <c r="D204" s="74">
        <v>375</v>
      </c>
      <c r="E204" s="28"/>
      <c r="F204" s="28"/>
      <c r="G204" s="3"/>
      <c r="K204" s="74">
        <v>375</v>
      </c>
      <c r="L204" s="74">
        <v>0</v>
      </c>
      <c r="M204" s="73">
        <f t="shared" si="9"/>
        <v>0</v>
      </c>
    </row>
    <row r="205" spans="1:13" ht="24" customHeight="1">
      <c r="A205" s="22" t="s">
        <v>9</v>
      </c>
      <c r="B205" s="34" t="s">
        <v>187</v>
      </c>
      <c r="C205" s="33">
        <v>200</v>
      </c>
      <c r="D205" s="74">
        <v>379.94</v>
      </c>
      <c r="E205" s="28"/>
      <c r="F205" s="28"/>
      <c r="G205" s="3"/>
      <c r="K205" s="74">
        <v>379.94</v>
      </c>
      <c r="L205" s="74">
        <v>139.13999999999999</v>
      </c>
      <c r="M205" s="73">
        <f t="shared" si="9"/>
        <v>36.621571827130595</v>
      </c>
    </row>
    <row r="206" spans="1:13" ht="21" customHeight="1">
      <c r="A206" s="22" t="s">
        <v>10</v>
      </c>
      <c r="B206" s="34" t="s">
        <v>187</v>
      </c>
      <c r="C206" s="33">
        <v>300</v>
      </c>
      <c r="D206" s="74">
        <v>50329.4</v>
      </c>
      <c r="E206" s="28"/>
      <c r="F206" s="28"/>
      <c r="G206" s="3"/>
      <c r="K206" s="74">
        <v>50329.4</v>
      </c>
      <c r="L206" s="74">
        <v>12178.66</v>
      </c>
      <c r="M206" s="73">
        <f t="shared" si="9"/>
        <v>24.197904207083731</v>
      </c>
    </row>
    <row r="207" spans="1:13" ht="21" customHeight="1">
      <c r="A207" s="22" t="s">
        <v>155</v>
      </c>
      <c r="B207" s="34" t="s">
        <v>188</v>
      </c>
      <c r="C207" s="33" t="s">
        <v>7</v>
      </c>
      <c r="D207" s="74">
        <f>D208+D209</f>
        <v>39.159999999999997</v>
      </c>
      <c r="E207" s="28"/>
      <c r="F207" s="28"/>
      <c r="G207" s="3"/>
      <c r="K207" s="74">
        <f>K208+K209</f>
        <v>39.159999999999997</v>
      </c>
      <c r="L207" s="74">
        <f>L208+L209</f>
        <v>0</v>
      </c>
      <c r="M207" s="73">
        <f t="shared" si="9"/>
        <v>0</v>
      </c>
    </row>
    <row r="208" spans="1:13" ht="21" customHeight="1">
      <c r="A208" s="22" t="s">
        <v>9</v>
      </c>
      <c r="B208" s="34" t="s">
        <v>188</v>
      </c>
      <c r="C208" s="33">
        <v>200</v>
      </c>
      <c r="D208" s="74">
        <v>0.57999999999999996</v>
      </c>
      <c r="E208" s="28"/>
      <c r="F208" s="28"/>
      <c r="G208" s="3"/>
      <c r="K208" s="74">
        <v>0.57999999999999996</v>
      </c>
      <c r="L208" s="74">
        <v>0</v>
      </c>
      <c r="M208" s="73">
        <f t="shared" si="9"/>
        <v>0</v>
      </c>
    </row>
    <row r="209" spans="1:13" ht="21" customHeight="1">
      <c r="A209" s="22" t="s">
        <v>10</v>
      </c>
      <c r="B209" s="34" t="s">
        <v>188</v>
      </c>
      <c r="C209" s="33">
        <v>300</v>
      </c>
      <c r="D209" s="74">
        <v>38.58</v>
      </c>
      <c r="E209" s="28"/>
      <c r="F209" s="28"/>
      <c r="G209" s="3"/>
      <c r="K209" s="74">
        <v>38.58</v>
      </c>
      <c r="L209" s="74">
        <v>0</v>
      </c>
      <c r="M209" s="73">
        <f t="shared" si="9"/>
        <v>0</v>
      </c>
    </row>
    <row r="210" spans="1:13" ht="21" customHeight="1">
      <c r="A210" s="61" t="s">
        <v>371</v>
      </c>
      <c r="B210" s="34" t="s">
        <v>189</v>
      </c>
      <c r="C210" s="33" t="s">
        <v>7</v>
      </c>
      <c r="D210" s="74">
        <f>D211+D212</f>
        <v>37938.379999999997</v>
      </c>
      <c r="E210" s="28"/>
      <c r="F210" s="28"/>
      <c r="G210" s="3"/>
      <c r="K210" s="74">
        <f>K211+K212</f>
        <v>37938.369999999995</v>
      </c>
      <c r="L210" s="74">
        <f>L211+L212</f>
        <v>10099.730000000001</v>
      </c>
      <c r="M210" s="73">
        <f t="shared" si="9"/>
        <v>26.621412569912739</v>
      </c>
    </row>
    <row r="211" spans="1:13" ht="21" customHeight="1">
      <c r="A211" s="22" t="s">
        <v>9</v>
      </c>
      <c r="B211" s="34" t="s">
        <v>189</v>
      </c>
      <c r="C211" s="33">
        <v>200</v>
      </c>
      <c r="D211" s="74">
        <v>5.27</v>
      </c>
      <c r="E211" s="28"/>
      <c r="F211" s="28"/>
      <c r="G211" s="3"/>
      <c r="K211" s="74">
        <v>5.27</v>
      </c>
      <c r="L211" s="74">
        <v>0.69</v>
      </c>
      <c r="M211" s="73">
        <f t="shared" si="9"/>
        <v>13.092979127134724</v>
      </c>
    </row>
    <row r="212" spans="1:13" ht="21" customHeight="1">
      <c r="A212" s="22" t="s">
        <v>10</v>
      </c>
      <c r="B212" s="34" t="s">
        <v>189</v>
      </c>
      <c r="C212" s="33">
        <v>300</v>
      </c>
      <c r="D212" s="74">
        <v>37933.11</v>
      </c>
      <c r="E212" s="28"/>
      <c r="F212" s="28"/>
      <c r="G212" s="3"/>
      <c r="K212" s="74">
        <v>37933.1</v>
      </c>
      <c r="L212" s="74">
        <v>10099.040000000001</v>
      </c>
      <c r="M212" s="73">
        <f t="shared" si="9"/>
        <v>26.623292058914249</v>
      </c>
    </row>
    <row r="213" spans="1:13" ht="38.25" customHeight="1">
      <c r="A213" s="19" t="s">
        <v>144</v>
      </c>
      <c r="B213" s="109" t="s">
        <v>340</v>
      </c>
      <c r="C213" s="108" t="s">
        <v>7</v>
      </c>
      <c r="D213" s="74">
        <f>D214+D215</f>
        <v>39413.14</v>
      </c>
      <c r="E213" s="28"/>
      <c r="F213" s="28"/>
      <c r="G213" s="3"/>
      <c r="K213" s="74">
        <f>K214+K215</f>
        <v>39413.14</v>
      </c>
      <c r="L213" s="74">
        <f>L214+L215</f>
        <v>9899.08</v>
      </c>
      <c r="M213" s="73">
        <f t="shared" si="9"/>
        <v>25.116192214068711</v>
      </c>
    </row>
    <row r="214" spans="1:13" ht="21" customHeight="1">
      <c r="A214" s="22" t="s">
        <v>9</v>
      </c>
      <c r="B214" s="109" t="s">
        <v>340</v>
      </c>
      <c r="C214" s="108">
        <v>200</v>
      </c>
      <c r="D214" s="74">
        <v>582.46</v>
      </c>
      <c r="E214" s="28"/>
      <c r="F214" s="28"/>
      <c r="G214" s="3"/>
      <c r="K214" s="74">
        <v>582.46</v>
      </c>
      <c r="L214" s="74">
        <v>122.78</v>
      </c>
      <c r="M214" s="73">
        <f t="shared" si="9"/>
        <v>21.079559111355284</v>
      </c>
    </row>
    <row r="215" spans="1:13" ht="21" customHeight="1">
      <c r="A215" s="22" t="s">
        <v>10</v>
      </c>
      <c r="B215" s="109" t="s">
        <v>340</v>
      </c>
      <c r="C215" s="108">
        <v>300</v>
      </c>
      <c r="D215" s="74">
        <v>38830.68</v>
      </c>
      <c r="E215" s="28"/>
      <c r="F215" s="28"/>
      <c r="G215" s="3"/>
      <c r="K215" s="74">
        <v>38830.68</v>
      </c>
      <c r="L215" s="74">
        <v>9776.2999999999993</v>
      </c>
      <c r="M215" s="73">
        <f t="shared" si="9"/>
        <v>25.17674168981846</v>
      </c>
    </row>
    <row r="216" spans="1:13" ht="38.25" customHeight="1">
      <c r="A216" s="22" t="s">
        <v>294</v>
      </c>
      <c r="B216" s="107" t="s">
        <v>295</v>
      </c>
      <c r="C216" s="106" t="s">
        <v>7</v>
      </c>
      <c r="D216" s="74">
        <f>D217+D218</f>
        <v>792.76</v>
      </c>
      <c r="E216" s="28"/>
      <c r="F216" s="28"/>
      <c r="G216" s="3"/>
      <c r="K216" s="74">
        <f>K217+K218</f>
        <v>792.77</v>
      </c>
      <c r="L216" s="74">
        <f>L217+L218</f>
        <v>493.43</v>
      </c>
      <c r="M216" s="73">
        <f t="shared" si="9"/>
        <v>62.24125534518209</v>
      </c>
    </row>
    <row r="217" spans="1:13" ht="21" customHeight="1">
      <c r="A217" s="22" t="s">
        <v>9</v>
      </c>
      <c r="B217" s="107" t="s">
        <v>295</v>
      </c>
      <c r="C217" s="106">
        <v>200</v>
      </c>
      <c r="D217" s="74">
        <v>7.85</v>
      </c>
      <c r="E217" s="28"/>
      <c r="F217" s="28"/>
      <c r="G217" s="3"/>
      <c r="K217" s="74">
        <v>7.85</v>
      </c>
      <c r="L217" s="74">
        <v>3.72</v>
      </c>
      <c r="M217" s="73">
        <f t="shared" si="9"/>
        <v>47.388535031847141</v>
      </c>
    </row>
    <row r="218" spans="1:13" ht="21" customHeight="1">
      <c r="A218" s="22" t="s">
        <v>10</v>
      </c>
      <c r="B218" s="107" t="s">
        <v>295</v>
      </c>
      <c r="C218" s="106">
        <v>300</v>
      </c>
      <c r="D218" s="74">
        <v>784.91</v>
      </c>
      <c r="E218" s="28"/>
      <c r="F218" s="28"/>
      <c r="G218" s="3"/>
      <c r="K218" s="74">
        <v>784.92</v>
      </c>
      <c r="L218" s="74">
        <v>489.71</v>
      </c>
      <c r="M218" s="73">
        <f t="shared" si="9"/>
        <v>62.389797686388427</v>
      </c>
    </row>
    <row r="219" spans="1:13" ht="87" customHeight="1">
      <c r="A219" s="22" t="s">
        <v>145</v>
      </c>
      <c r="B219" s="34" t="s">
        <v>190</v>
      </c>
      <c r="C219" s="33" t="s">
        <v>7</v>
      </c>
      <c r="D219" s="74">
        <f>D220+D221</f>
        <v>1856.5500000000002</v>
      </c>
      <c r="E219" s="28"/>
      <c r="F219" s="28"/>
      <c r="G219" s="3"/>
      <c r="K219" s="74">
        <f>K220+K221</f>
        <v>1856.5500000000002</v>
      </c>
      <c r="L219" s="74">
        <f>L220+L221</f>
        <v>0</v>
      </c>
      <c r="M219" s="73">
        <f t="shared" si="9"/>
        <v>0</v>
      </c>
    </row>
    <row r="220" spans="1:13" ht="27" customHeight="1">
      <c r="A220" s="22" t="s">
        <v>9</v>
      </c>
      <c r="B220" s="34" t="s">
        <v>190</v>
      </c>
      <c r="C220" s="33">
        <v>200</v>
      </c>
      <c r="D220" s="74">
        <v>18.38</v>
      </c>
      <c r="E220" s="28"/>
      <c r="F220" s="28"/>
      <c r="G220" s="3"/>
      <c r="K220" s="74">
        <v>18.38</v>
      </c>
      <c r="L220" s="74">
        <v>0</v>
      </c>
      <c r="M220" s="73">
        <f t="shared" si="9"/>
        <v>0</v>
      </c>
    </row>
    <row r="221" spans="1:13" ht="21" customHeight="1">
      <c r="A221" s="22" t="s">
        <v>10</v>
      </c>
      <c r="B221" s="34" t="s">
        <v>190</v>
      </c>
      <c r="C221" s="33">
        <v>300</v>
      </c>
      <c r="D221" s="74">
        <v>1838.17</v>
      </c>
      <c r="E221" s="28"/>
      <c r="F221" s="28"/>
      <c r="G221" s="3"/>
      <c r="K221" s="74">
        <v>1838.17</v>
      </c>
      <c r="L221" s="74">
        <v>0</v>
      </c>
      <c r="M221" s="73">
        <f t="shared" si="9"/>
        <v>0</v>
      </c>
    </row>
    <row r="222" spans="1:13" ht="39.75" customHeight="1">
      <c r="A222" s="42" t="s">
        <v>443</v>
      </c>
      <c r="B222" s="43" t="s">
        <v>61</v>
      </c>
      <c r="C222" s="44" t="s">
        <v>7</v>
      </c>
      <c r="D222" s="73">
        <f>D223</f>
        <v>1204.94</v>
      </c>
      <c r="E222" s="28"/>
      <c r="F222" s="28"/>
      <c r="G222" s="3"/>
      <c r="K222" s="73">
        <f>K223</f>
        <v>1204.94</v>
      </c>
      <c r="L222" s="73">
        <f>L223</f>
        <v>670.29</v>
      </c>
      <c r="M222" s="73">
        <f t="shared" si="9"/>
        <v>55.628496024698315</v>
      </c>
    </row>
    <row r="223" spans="1:13" ht="45" customHeight="1">
      <c r="A223" s="22" t="s">
        <v>20</v>
      </c>
      <c r="B223" s="109" t="s">
        <v>191</v>
      </c>
      <c r="C223" s="44" t="s">
        <v>7</v>
      </c>
      <c r="D223" s="74">
        <f>D224</f>
        <v>1204.94</v>
      </c>
      <c r="E223" s="28"/>
      <c r="F223" s="28"/>
      <c r="G223" s="3"/>
      <c r="K223" s="74">
        <f>K224</f>
        <v>1204.94</v>
      </c>
      <c r="L223" s="74">
        <f>L224</f>
        <v>670.29</v>
      </c>
      <c r="M223" s="73">
        <f t="shared" si="9"/>
        <v>55.628496024698315</v>
      </c>
    </row>
    <row r="224" spans="1:13" ht="21" customHeight="1">
      <c r="A224" s="22" t="s">
        <v>10</v>
      </c>
      <c r="B224" s="109" t="s">
        <v>191</v>
      </c>
      <c r="C224" s="108">
        <v>300</v>
      </c>
      <c r="D224" s="74">
        <v>1204.94</v>
      </c>
      <c r="E224" s="28"/>
      <c r="F224" s="28"/>
      <c r="G224" s="3"/>
      <c r="K224" s="74">
        <v>1204.94</v>
      </c>
      <c r="L224" s="74">
        <v>670.29</v>
      </c>
      <c r="M224" s="73">
        <f t="shared" si="9"/>
        <v>55.628496024698315</v>
      </c>
    </row>
    <row r="225" spans="1:13" ht="42.75" customHeight="1">
      <c r="A225" s="122" t="s">
        <v>489</v>
      </c>
      <c r="B225" s="43" t="s">
        <v>399</v>
      </c>
      <c r="C225" s="44" t="s">
        <v>7</v>
      </c>
      <c r="D225" s="73">
        <f>D228+D232+D226</f>
        <v>84738.36</v>
      </c>
      <c r="E225" s="28"/>
      <c r="F225" s="28"/>
      <c r="G225" s="3"/>
      <c r="K225" s="73">
        <f>K228+K232+K226</f>
        <v>84738.36</v>
      </c>
      <c r="L225" s="73">
        <f>L228+L232+L226</f>
        <v>20932.400000000001</v>
      </c>
      <c r="M225" s="73">
        <f t="shared" si="9"/>
        <v>24.702389803154087</v>
      </c>
    </row>
    <row r="226" spans="1:13" ht="42.75" customHeight="1">
      <c r="A226" s="61" t="s">
        <v>400</v>
      </c>
      <c r="B226" s="109" t="s">
        <v>292</v>
      </c>
      <c r="C226" s="44" t="s">
        <v>7</v>
      </c>
      <c r="D226" s="74">
        <f>D227</f>
        <v>47345.23</v>
      </c>
      <c r="E226" s="28"/>
      <c r="F226" s="28"/>
      <c r="G226" s="3"/>
      <c r="K226" s="74">
        <f>K227</f>
        <v>47345.23</v>
      </c>
      <c r="L226" s="74">
        <f>L227</f>
        <v>13502.02</v>
      </c>
      <c r="M226" s="73">
        <f t="shared" si="9"/>
        <v>28.51822665134376</v>
      </c>
    </row>
    <row r="227" spans="1:13" ht="27" customHeight="1">
      <c r="A227" s="22" t="s">
        <v>10</v>
      </c>
      <c r="B227" s="109" t="s">
        <v>292</v>
      </c>
      <c r="C227" s="108">
        <v>300</v>
      </c>
      <c r="D227" s="74">
        <f>46886.23+459</f>
        <v>47345.23</v>
      </c>
      <c r="E227" s="28"/>
      <c r="F227" s="28"/>
      <c r="G227" s="3"/>
      <c r="K227" s="74">
        <f>46886.23+459</f>
        <v>47345.23</v>
      </c>
      <c r="L227" s="74">
        <v>13502.02</v>
      </c>
      <c r="M227" s="73">
        <f t="shared" si="9"/>
        <v>28.51822665134376</v>
      </c>
    </row>
    <row r="228" spans="1:13" ht="30" customHeight="1">
      <c r="A228" s="89" t="s">
        <v>397</v>
      </c>
      <c r="B228" s="109" t="s">
        <v>398</v>
      </c>
      <c r="C228" s="44" t="s">
        <v>7</v>
      </c>
      <c r="D228" s="74">
        <f>D229+D230+D231</f>
        <v>37243.129999999997</v>
      </c>
      <c r="E228" s="28"/>
      <c r="F228" s="28"/>
      <c r="G228" s="3"/>
      <c r="K228" s="74">
        <f>K229+K230+K231</f>
        <v>37243.129999999997</v>
      </c>
      <c r="L228" s="74">
        <f>L229+L230+L231</f>
        <v>7280.38</v>
      </c>
      <c r="M228" s="73">
        <f t="shared" si="9"/>
        <v>19.548249569786432</v>
      </c>
    </row>
    <row r="229" spans="1:13" ht="56.25" customHeight="1">
      <c r="A229" s="23" t="s">
        <v>17</v>
      </c>
      <c r="B229" s="109" t="s">
        <v>398</v>
      </c>
      <c r="C229" s="108">
        <v>100</v>
      </c>
      <c r="D229" s="74">
        <v>270</v>
      </c>
      <c r="E229" s="28"/>
      <c r="F229" s="28"/>
      <c r="G229" s="3"/>
      <c r="K229" s="74">
        <v>270</v>
      </c>
      <c r="L229" s="74">
        <v>0</v>
      </c>
      <c r="M229" s="73">
        <f t="shared" si="9"/>
        <v>0</v>
      </c>
    </row>
    <row r="230" spans="1:13" ht="24.75" customHeight="1">
      <c r="A230" s="22" t="s">
        <v>9</v>
      </c>
      <c r="B230" s="109" t="s">
        <v>398</v>
      </c>
      <c r="C230" s="108">
        <v>200</v>
      </c>
      <c r="D230" s="74">
        <v>280.39</v>
      </c>
      <c r="E230" s="28"/>
      <c r="F230" s="28"/>
      <c r="G230" s="3"/>
      <c r="K230" s="74">
        <v>280.39</v>
      </c>
      <c r="L230" s="74">
        <v>23.55</v>
      </c>
      <c r="M230" s="73">
        <f t="shared" si="9"/>
        <v>8.3990156567637939</v>
      </c>
    </row>
    <row r="231" spans="1:13" ht="31.5" customHeight="1">
      <c r="A231" s="22" t="s">
        <v>10</v>
      </c>
      <c r="B231" s="109" t="s">
        <v>398</v>
      </c>
      <c r="C231" s="108">
        <v>300</v>
      </c>
      <c r="D231" s="74">
        <v>36692.74</v>
      </c>
      <c r="E231" s="28"/>
      <c r="F231" s="28"/>
      <c r="G231" s="3"/>
      <c r="K231" s="74">
        <v>36692.74</v>
      </c>
      <c r="L231" s="74">
        <v>7256.83</v>
      </c>
      <c r="M231" s="73">
        <f t="shared" si="9"/>
        <v>19.777291093551476</v>
      </c>
    </row>
    <row r="232" spans="1:13" ht="33" customHeight="1">
      <c r="A232" s="22" t="s">
        <v>20</v>
      </c>
      <c r="B232" s="109" t="s">
        <v>313</v>
      </c>
      <c r="C232" s="108" t="s">
        <v>7</v>
      </c>
      <c r="D232" s="74">
        <f>D233</f>
        <v>150</v>
      </c>
      <c r="E232" s="28"/>
      <c r="F232" s="28"/>
      <c r="G232" s="3"/>
      <c r="K232" s="74">
        <f>K233</f>
        <v>150</v>
      </c>
      <c r="L232" s="74">
        <f>L233</f>
        <v>150</v>
      </c>
      <c r="M232" s="73">
        <f t="shared" si="9"/>
        <v>100</v>
      </c>
    </row>
    <row r="233" spans="1:13" ht="21" customHeight="1">
      <c r="A233" s="22" t="s">
        <v>10</v>
      </c>
      <c r="B233" s="109" t="s">
        <v>313</v>
      </c>
      <c r="C233" s="33">
        <v>300</v>
      </c>
      <c r="D233" s="74">
        <v>150</v>
      </c>
      <c r="E233" s="28"/>
      <c r="F233" s="28"/>
      <c r="G233" s="3"/>
      <c r="K233" s="74">
        <v>150</v>
      </c>
      <c r="L233" s="74">
        <v>150</v>
      </c>
      <c r="M233" s="73">
        <f t="shared" si="9"/>
        <v>100</v>
      </c>
    </row>
    <row r="234" spans="1:13" ht="45.75" customHeight="1">
      <c r="A234" s="42" t="s">
        <v>444</v>
      </c>
      <c r="B234" s="43" t="s">
        <v>192</v>
      </c>
      <c r="C234" s="44" t="s">
        <v>7</v>
      </c>
      <c r="D234" s="73">
        <f>D235</f>
        <v>21326.420000000002</v>
      </c>
      <c r="E234" s="28"/>
      <c r="F234" s="28"/>
      <c r="G234" s="3"/>
      <c r="K234" s="73">
        <f>K235</f>
        <v>21326.420000000002</v>
      </c>
      <c r="L234" s="73">
        <f>L235</f>
        <v>4977.1399999999994</v>
      </c>
      <c r="M234" s="73">
        <f t="shared" si="9"/>
        <v>23.337906690386848</v>
      </c>
    </row>
    <row r="235" spans="1:13" ht="46.5" customHeight="1">
      <c r="A235" s="22" t="s">
        <v>146</v>
      </c>
      <c r="B235" s="34" t="s">
        <v>193</v>
      </c>
      <c r="C235" s="33" t="s">
        <v>7</v>
      </c>
      <c r="D235" s="74">
        <f>D236+D237+D238</f>
        <v>21326.420000000002</v>
      </c>
      <c r="E235" s="28"/>
      <c r="F235" s="28"/>
      <c r="G235" s="3"/>
      <c r="K235" s="74">
        <f>K236+K237+K238</f>
        <v>21326.420000000002</v>
      </c>
      <c r="L235" s="74">
        <f>L236+L237+L238</f>
        <v>4977.1399999999994</v>
      </c>
      <c r="M235" s="73">
        <f t="shared" si="9"/>
        <v>23.337906690386848</v>
      </c>
    </row>
    <row r="236" spans="1:13" ht="60" customHeight="1">
      <c r="A236" s="23" t="s">
        <v>17</v>
      </c>
      <c r="B236" s="34" t="s">
        <v>193</v>
      </c>
      <c r="C236" s="33">
        <v>100</v>
      </c>
      <c r="D236" s="74">
        <v>19817.68</v>
      </c>
      <c r="E236" s="28"/>
      <c r="F236" s="28"/>
      <c r="G236" s="3"/>
      <c r="K236" s="74">
        <v>19817.68</v>
      </c>
      <c r="L236" s="74">
        <v>4715.4799999999996</v>
      </c>
      <c r="M236" s="73">
        <f t="shared" si="9"/>
        <v>23.794308920115771</v>
      </c>
    </row>
    <row r="237" spans="1:13" ht="21" customHeight="1">
      <c r="A237" s="22" t="s">
        <v>9</v>
      </c>
      <c r="B237" s="34" t="s">
        <v>193</v>
      </c>
      <c r="C237" s="33">
        <v>200</v>
      </c>
      <c r="D237" s="74">
        <v>1507.22</v>
      </c>
      <c r="E237" s="28"/>
      <c r="F237" s="28"/>
      <c r="G237" s="3"/>
      <c r="K237" s="74">
        <v>1507.22</v>
      </c>
      <c r="L237" s="74">
        <v>261.66000000000003</v>
      </c>
      <c r="M237" s="73">
        <f t="shared" si="9"/>
        <v>17.360438423057019</v>
      </c>
    </row>
    <row r="238" spans="1:13" ht="21" customHeight="1">
      <c r="A238" s="22" t="s">
        <v>11</v>
      </c>
      <c r="B238" s="34" t="s">
        <v>193</v>
      </c>
      <c r="C238" s="33">
        <v>800</v>
      </c>
      <c r="D238" s="74">
        <v>1.52</v>
      </c>
      <c r="E238" s="28"/>
      <c r="F238" s="28"/>
      <c r="G238" s="3"/>
      <c r="K238" s="74">
        <v>1.52</v>
      </c>
      <c r="L238" s="74">
        <v>0</v>
      </c>
      <c r="M238" s="73">
        <f t="shared" si="9"/>
        <v>0</v>
      </c>
    </row>
    <row r="239" spans="1:13" ht="61.5" customHeight="1">
      <c r="A239" s="129" t="s">
        <v>445</v>
      </c>
      <c r="B239" s="43" t="s">
        <v>62</v>
      </c>
      <c r="C239" s="33" t="s">
        <v>7</v>
      </c>
      <c r="D239" s="137">
        <f>D240+D245+D261+D286+D276+D283+D256</f>
        <v>125763.3</v>
      </c>
      <c r="E239" s="138"/>
      <c r="F239" s="139"/>
      <c r="G239" s="140"/>
      <c r="H239" s="141"/>
      <c r="I239" s="141"/>
      <c r="J239" s="141"/>
      <c r="K239" s="137">
        <f>K240+K245+K261+K286+K276+K283+K256</f>
        <v>134304.06999999998</v>
      </c>
      <c r="L239" s="137">
        <f>L240+L245+L261+L286+L276+L283+L256</f>
        <v>23638.010000000002</v>
      </c>
      <c r="M239" s="73">
        <f t="shared" si="9"/>
        <v>17.600367583796981</v>
      </c>
    </row>
    <row r="240" spans="1:13" ht="38.25" customHeight="1">
      <c r="A240" s="47" t="s">
        <v>63</v>
      </c>
      <c r="B240" s="43" t="s">
        <v>64</v>
      </c>
      <c r="C240" s="44" t="s">
        <v>7</v>
      </c>
      <c r="D240" s="137">
        <f>D241+D243</f>
        <v>28428.68</v>
      </c>
      <c r="E240" s="138"/>
      <c r="F240" s="139"/>
      <c r="G240" s="140"/>
      <c r="H240" s="141"/>
      <c r="I240" s="141"/>
      <c r="J240" s="141"/>
      <c r="K240" s="137">
        <f>K241+K243</f>
        <v>28626.18</v>
      </c>
      <c r="L240" s="137">
        <f>L241+L243</f>
        <v>6602.5</v>
      </c>
      <c r="M240" s="73">
        <f t="shared" si="9"/>
        <v>23.064551400151888</v>
      </c>
    </row>
    <row r="241" spans="1:13" ht="44.25" customHeight="1">
      <c r="A241" s="37" t="s">
        <v>56</v>
      </c>
      <c r="B241" s="34" t="s">
        <v>65</v>
      </c>
      <c r="C241" s="33" t="s">
        <v>7</v>
      </c>
      <c r="D241" s="79">
        <f>D242</f>
        <v>27928.68</v>
      </c>
      <c r="E241" s="138"/>
      <c r="F241" s="139"/>
      <c r="G241" s="140"/>
      <c r="H241" s="141"/>
      <c r="I241" s="141"/>
      <c r="J241" s="141"/>
      <c r="K241" s="79">
        <f>K242</f>
        <v>28126.18</v>
      </c>
      <c r="L241" s="79">
        <f>L242</f>
        <v>6397.5</v>
      </c>
      <c r="M241" s="73">
        <f t="shared" si="9"/>
        <v>22.745712357668193</v>
      </c>
    </row>
    <row r="242" spans="1:13" ht="39.75" customHeight="1">
      <c r="A242" s="37" t="s">
        <v>26</v>
      </c>
      <c r="B242" s="34" t="s">
        <v>65</v>
      </c>
      <c r="C242" s="33">
        <v>600</v>
      </c>
      <c r="D242" s="79">
        <v>27928.68</v>
      </c>
      <c r="E242" s="138"/>
      <c r="F242" s="139"/>
      <c r="G242" s="140"/>
      <c r="H242" s="141"/>
      <c r="I242" s="141"/>
      <c r="J242" s="141"/>
      <c r="K242" s="79">
        <v>28126.18</v>
      </c>
      <c r="L242" s="79">
        <v>6397.5</v>
      </c>
      <c r="M242" s="73">
        <f t="shared" si="9"/>
        <v>22.745712357668193</v>
      </c>
    </row>
    <row r="243" spans="1:13" ht="81" customHeight="1">
      <c r="A243" s="22" t="s">
        <v>500</v>
      </c>
      <c r="B243" s="34" t="s">
        <v>131</v>
      </c>
      <c r="C243" s="33" t="s">
        <v>7</v>
      </c>
      <c r="D243" s="79">
        <f>D244</f>
        <v>500</v>
      </c>
      <c r="E243" s="138"/>
      <c r="F243" s="139"/>
      <c r="G243" s="140"/>
      <c r="H243" s="141"/>
      <c r="I243" s="141"/>
      <c r="J243" s="141"/>
      <c r="K243" s="79">
        <f>K244</f>
        <v>500</v>
      </c>
      <c r="L243" s="79">
        <f>L244</f>
        <v>205</v>
      </c>
      <c r="M243" s="73">
        <f t="shared" si="9"/>
        <v>41</v>
      </c>
    </row>
    <row r="244" spans="1:13" ht="38.25" customHeight="1">
      <c r="A244" s="37" t="s">
        <v>26</v>
      </c>
      <c r="B244" s="34" t="s">
        <v>131</v>
      </c>
      <c r="C244" s="33">
        <v>600</v>
      </c>
      <c r="D244" s="79">
        <v>500</v>
      </c>
      <c r="E244" s="138"/>
      <c r="F244" s="139"/>
      <c r="G244" s="140"/>
      <c r="H244" s="141"/>
      <c r="I244" s="141"/>
      <c r="J244" s="141"/>
      <c r="K244" s="79">
        <v>500</v>
      </c>
      <c r="L244" s="79">
        <v>205</v>
      </c>
      <c r="M244" s="73">
        <f t="shared" si="9"/>
        <v>41</v>
      </c>
    </row>
    <row r="245" spans="1:13" ht="42" customHeight="1">
      <c r="A245" s="47" t="s">
        <v>446</v>
      </c>
      <c r="B245" s="43" t="s">
        <v>132</v>
      </c>
      <c r="C245" s="33" t="s">
        <v>7</v>
      </c>
      <c r="D245" s="137">
        <f>D246+D248+D250+D252+D254</f>
        <v>18613.280000000002</v>
      </c>
      <c r="E245" s="138"/>
      <c r="F245" s="139"/>
      <c r="G245" s="140"/>
      <c r="H245" s="141"/>
      <c r="I245" s="141"/>
      <c r="J245" s="141"/>
      <c r="K245" s="137">
        <f>K246+K248+K250+K252+K254</f>
        <v>18613.060000000005</v>
      </c>
      <c r="L245" s="137">
        <f>L246+L248+L250+L252+L254</f>
        <v>3741.1</v>
      </c>
      <c r="M245" s="73">
        <f t="shared" si="9"/>
        <v>20.099328106179204</v>
      </c>
    </row>
    <row r="246" spans="1:13" ht="35.25" customHeight="1">
      <c r="A246" s="37" t="s">
        <v>97</v>
      </c>
      <c r="B246" s="34" t="s">
        <v>133</v>
      </c>
      <c r="C246" s="33" t="s">
        <v>7</v>
      </c>
      <c r="D246" s="83">
        <f>D247</f>
        <v>17904.88</v>
      </c>
      <c r="E246" s="41"/>
      <c r="F246" s="28"/>
      <c r="G246" s="3"/>
      <c r="K246" s="83">
        <f>K247</f>
        <v>18171.77</v>
      </c>
      <c r="L246" s="83">
        <f>L247</f>
        <v>3683.9</v>
      </c>
      <c r="M246" s="73">
        <f t="shared" si="9"/>
        <v>20.272653682057388</v>
      </c>
    </row>
    <row r="247" spans="1:13" ht="42" customHeight="1">
      <c r="A247" s="37" t="s">
        <v>26</v>
      </c>
      <c r="B247" s="34" t="s">
        <v>133</v>
      </c>
      <c r="C247" s="33">
        <v>600</v>
      </c>
      <c r="D247" s="83">
        <v>17904.88</v>
      </c>
      <c r="E247" s="41"/>
      <c r="F247" s="28"/>
      <c r="G247" s="3"/>
      <c r="K247" s="83">
        <v>18171.77</v>
      </c>
      <c r="L247" s="83">
        <v>3683.9</v>
      </c>
      <c r="M247" s="73">
        <f t="shared" si="9"/>
        <v>20.272653682057388</v>
      </c>
    </row>
    <row r="248" spans="1:13" ht="1.1499999999999999" customHeight="1">
      <c r="A248" s="5" t="s">
        <v>284</v>
      </c>
      <c r="B248" s="34" t="s">
        <v>285</v>
      </c>
      <c r="C248" s="33" t="s">
        <v>7</v>
      </c>
      <c r="D248" s="81">
        <f>D249</f>
        <v>0</v>
      </c>
      <c r="E248" s="41"/>
      <c r="F248" s="28"/>
      <c r="G248" s="3"/>
      <c r="K248" s="81">
        <f>K249</f>
        <v>0</v>
      </c>
      <c r="L248" s="81">
        <f>L249</f>
        <v>0</v>
      </c>
      <c r="M248" s="73"/>
    </row>
    <row r="249" spans="1:13" ht="42" hidden="1" customHeight="1">
      <c r="A249" s="22" t="s">
        <v>165</v>
      </c>
      <c r="B249" s="34" t="s">
        <v>285</v>
      </c>
      <c r="C249" s="33">
        <v>400</v>
      </c>
      <c r="D249" s="83">
        <v>0</v>
      </c>
      <c r="E249" s="41"/>
      <c r="F249" s="28"/>
      <c r="G249" s="3"/>
      <c r="K249" s="83">
        <v>0</v>
      </c>
      <c r="L249" s="83">
        <v>0</v>
      </c>
      <c r="M249" s="73"/>
    </row>
    <row r="250" spans="1:13" ht="80.25" customHeight="1">
      <c r="A250" s="61" t="s">
        <v>360</v>
      </c>
      <c r="B250" s="109" t="s">
        <v>329</v>
      </c>
      <c r="C250" s="92" t="s">
        <v>7</v>
      </c>
      <c r="D250" s="83">
        <f>D251</f>
        <v>19.559999999999999</v>
      </c>
      <c r="E250" s="41"/>
      <c r="F250" s="28"/>
      <c r="G250" s="3"/>
      <c r="K250" s="83">
        <f>K251</f>
        <v>19.559999999999999</v>
      </c>
      <c r="L250" s="83">
        <f>L251</f>
        <v>0</v>
      </c>
      <c r="M250" s="73">
        <f t="shared" si="9"/>
        <v>0</v>
      </c>
    </row>
    <row r="251" spans="1:13" ht="42" customHeight="1">
      <c r="A251" s="37" t="s">
        <v>26</v>
      </c>
      <c r="B251" s="109" t="s">
        <v>329</v>
      </c>
      <c r="C251" s="92">
        <v>600</v>
      </c>
      <c r="D251" s="83">
        <v>19.559999999999999</v>
      </c>
      <c r="E251" s="41"/>
      <c r="F251" s="28"/>
      <c r="G251" s="3"/>
      <c r="K251" s="83">
        <v>19.559999999999999</v>
      </c>
      <c r="L251" s="83">
        <v>0</v>
      </c>
      <c r="M251" s="73">
        <f t="shared" si="9"/>
        <v>0</v>
      </c>
    </row>
    <row r="252" spans="1:13" ht="27.75" customHeight="1">
      <c r="A252" s="37" t="s">
        <v>358</v>
      </c>
      <c r="B252" s="109" t="s">
        <v>359</v>
      </c>
      <c r="C252" s="33" t="s">
        <v>7</v>
      </c>
      <c r="D252" s="81">
        <f>D253</f>
        <v>364.94</v>
      </c>
      <c r="E252" s="41"/>
      <c r="F252" s="28"/>
      <c r="G252" s="3"/>
      <c r="K252" s="81">
        <f>K253</f>
        <v>97.83</v>
      </c>
      <c r="L252" s="81">
        <f>L253</f>
        <v>0</v>
      </c>
      <c r="M252" s="73">
        <f t="shared" si="9"/>
        <v>0</v>
      </c>
    </row>
    <row r="253" spans="1:13" ht="38.25" customHeight="1">
      <c r="A253" s="37" t="s">
        <v>26</v>
      </c>
      <c r="B253" s="109" t="s">
        <v>359</v>
      </c>
      <c r="C253" s="33">
        <v>600</v>
      </c>
      <c r="D253" s="81">
        <v>364.94</v>
      </c>
      <c r="E253" s="41"/>
      <c r="F253" s="28"/>
      <c r="G253" s="3"/>
      <c r="K253" s="81">
        <v>97.83</v>
      </c>
      <c r="L253" s="81">
        <v>0</v>
      </c>
      <c r="M253" s="73">
        <f t="shared" si="9"/>
        <v>0</v>
      </c>
    </row>
    <row r="254" spans="1:13" ht="38.25" customHeight="1">
      <c r="A254" s="37" t="s">
        <v>41</v>
      </c>
      <c r="B254" s="34" t="s">
        <v>134</v>
      </c>
      <c r="C254" s="33" t="s">
        <v>7</v>
      </c>
      <c r="D254" s="83">
        <f>D255</f>
        <v>323.89999999999998</v>
      </c>
      <c r="E254" s="41"/>
      <c r="F254" s="28"/>
      <c r="G254" s="3"/>
      <c r="K254" s="83">
        <f>K255</f>
        <v>323.89999999999998</v>
      </c>
      <c r="L254" s="83">
        <f>L255</f>
        <v>57.2</v>
      </c>
      <c r="M254" s="73">
        <f t="shared" si="9"/>
        <v>17.659771534424205</v>
      </c>
    </row>
    <row r="255" spans="1:13" ht="38.25" customHeight="1">
      <c r="A255" s="37" t="s">
        <v>26</v>
      </c>
      <c r="B255" s="34" t="s">
        <v>134</v>
      </c>
      <c r="C255" s="33">
        <v>600</v>
      </c>
      <c r="D255" s="83">
        <v>323.89999999999998</v>
      </c>
      <c r="E255" s="41"/>
      <c r="F255" s="28"/>
      <c r="G255" s="3"/>
      <c r="K255" s="83">
        <v>323.89999999999998</v>
      </c>
      <c r="L255" s="83">
        <v>57.2</v>
      </c>
      <c r="M255" s="73">
        <f t="shared" si="9"/>
        <v>17.659771534424205</v>
      </c>
    </row>
    <row r="256" spans="1:13" ht="38.25" customHeight="1">
      <c r="A256" s="111" t="s">
        <v>542</v>
      </c>
      <c r="B256" s="43" t="s">
        <v>537</v>
      </c>
      <c r="C256" s="108"/>
      <c r="D256" s="82">
        <f>D257+D259</f>
        <v>0</v>
      </c>
      <c r="E256" s="41"/>
      <c r="F256" s="28"/>
      <c r="G256" s="3"/>
      <c r="K256" s="82">
        <f>K257+K259</f>
        <v>3248.36</v>
      </c>
      <c r="L256" s="82">
        <f>L257+L259</f>
        <v>0</v>
      </c>
      <c r="M256" s="73">
        <f t="shared" si="9"/>
        <v>0</v>
      </c>
    </row>
    <row r="257" spans="1:13" ht="38.25" customHeight="1">
      <c r="A257" s="88" t="s">
        <v>540</v>
      </c>
      <c r="B257" s="109" t="s">
        <v>538</v>
      </c>
      <c r="C257" s="108"/>
      <c r="D257" s="83">
        <f>D258</f>
        <v>0</v>
      </c>
      <c r="E257" s="41"/>
      <c r="F257" s="28"/>
      <c r="G257" s="3"/>
      <c r="K257" s="83">
        <f>K258</f>
        <v>2958.46</v>
      </c>
      <c r="L257" s="83">
        <f>L258</f>
        <v>0</v>
      </c>
      <c r="M257" s="73">
        <f t="shared" si="9"/>
        <v>0</v>
      </c>
    </row>
    <row r="258" spans="1:13" ht="37.5">
      <c r="A258" s="22" t="s">
        <v>9</v>
      </c>
      <c r="B258" s="109" t="s">
        <v>538</v>
      </c>
      <c r="C258" s="108">
        <v>200</v>
      </c>
      <c r="D258" s="83">
        <v>0</v>
      </c>
      <c r="E258" s="41"/>
      <c r="F258" s="28"/>
      <c r="G258" s="3"/>
      <c r="K258" s="83">
        <v>2958.46</v>
      </c>
      <c r="L258" s="83">
        <v>0</v>
      </c>
      <c r="M258" s="73">
        <f t="shared" si="9"/>
        <v>0</v>
      </c>
    </row>
    <row r="259" spans="1:13" ht="38.25" customHeight="1">
      <c r="A259" s="88" t="s">
        <v>541</v>
      </c>
      <c r="B259" s="109" t="s">
        <v>539</v>
      </c>
      <c r="C259" s="108"/>
      <c r="D259" s="83">
        <f>D260</f>
        <v>0</v>
      </c>
      <c r="E259" s="41"/>
      <c r="F259" s="28"/>
      <c r="G259" s="3"/>
      <c r="K259" s="83">
        <f>K260</f>
        <v>289.89999999999998</v>
      </c>
      <c r="L259" s="83">
        <f>L260</f>
        <v>0</v>
      </c>
      <c r="M259" s="73">
        <f t="shared" si="9"/>
        <v>0</v>
      </c>
    </row>
    <row r="260" spans="1:13" ht="37.5">
      <c r="A260" s="22" t="s">
        <v>9</v>
      </c>
      <c r="B260" s="109" t="s">
        <v>539</v>
      </c>
      <c r="C260" s="108">
        <v>200</v>
      </c>
      <c r="D260" s="83">
        <v>0</v>
      </c>
      <c r="E260" s="41"/>
      <c r="F260" s="28"/>
      <c r="G260" s="3"/>
      <c r="K260" s="83">
        <v>289.89999999999998</v>
      </c>
      <c r="L260" s="83">
        <v>0</v>
      </c>
      <c r="M260" s="73">
        <f t="shared" si="9"/>
        <v>0</v>
      </c>
    </row>
    <row r="261" spans="1:13" ht="37.5" customHeight="1">
      <c r="A261" s="47" t="s">
        <v>447</v>
      </c>
      <c r="B261" s="43" t="s">
        <v>197</v>
      </c>
      <c r="C261" s="44" t="s">
        <v>7</v>
      </c>
      <c r="D261" s="142">
        <f>D262+D266+D272+D268+D270</f>
        <v>73643.94</v>
      </c>
      <c r="E261" s="138"/>
      <c r="F261" s="139"/>
      <c r="G261" s="140"/>
      <c r="H261" s="141"/>
      <c r="I261" s="141"/>
      <c r="J261" s="141"/>
      <c r="K261" s="142">
        <f>K262+K266+K272+K268+K270</f>
        <v>76873.08</v>
      </c>
      <c r="L261" s="142">
        <f>L262+L266+L272+L268+L270</f>
        <v>13255.410000000002</v>
      </c>
      <c r="M261" s="73">
        <f t="shared" si="9"/>
        <v>17.243240416541138</v>
      </c>
    </row>
    <row r="262" spans="1:13" ht="36.75" customHeight="1">
      <c r="A262" s="37" t="s">
        <v>97</v>
      </c>
      <c r="B262" s="34" t="s">
        <v>198</v>
      </c>
      <c r="C262" s="44" t="s">
        <v>7</v>
      </c>
      <c r="D262" s="81">
        <f>D263+D264+D265</f>
        <v>70835.58</v>
      </c>
      <c r="E262" s="41"/>
      <c r="F262" s="28"/>
      <c r="G262" s="3"/>
      <c r="K262" s="81">
        <f>K263+K264+K265</f>
        <v>71037.58</v>
      </c>
      <c r="L262" s="81">
        <f>L263+L264+L265</f>
        <v>12950.300000000001</v>
      </c>
      <c r="M262" s="73">
        <f t="shared" si="9"/>
        <v>18.230209981815261</v>
      </c>
    </row>
    <row r="263" spans="1:13" ht="65.25" customHeight="1">
      <c r="A263" s="5" t="s">
        <v>8</v>
      </c>
      <c r="B263" s="34" t="s">
        <v>198</v>
      </c>
      <c r="C263" s="33">
        <v>100</v>
      </c>
      <c r="D263" s="83">
        <v>59263.53</v>
      </c>
      <c r="E263" s="41"/>
      <c r="F263" s="28"/>
      <c r="G263" s="3"/>
      <c r="K263" s="83">
        <v>59263.53</v>
      </c>
      <c r="L263" s="83">
        <v>10050.11</v>
      </c>
      <c r="M263" s="73">
        <f t="shared" si="9"/>
        <v>16.958338458745203</v>
      </c>
    </row>
    <row r="264" spans="1:13" ht="25.5" customHeight="1">
      <c r="A264" s="5" t="s">
        <v>9</v>
      </c>
      <c r="B264" s="34" t="s">
        <v>198</v>
      </c>
      <c r="C264" s="33">
        <v>200</v>
      </c>
      <c r="D264" s="81">
        <v>10951.3</v>
      </c>
      <c r="E264" s="41"/>
      <c r="F264" s="28"/>
      <c r="G264" s="3"/>
      <c r="K264" s="81">
        <v>11153.3</v>
      </c>
      <c r="L264" s="81">
        <v>2796.52</v>
      </c>
      <c r="M264" s="73">
        <f t="shared" si="9"/>
        <v>25.073476011584017</v>
      </c>
    </row>
    <row r="265" spans="1:13" ht="25.5" customHeight="1">
      <c r="A265" s="5" t="s">
        <v>11</v>
      </c>
      <c r="B265" s="34" t="s">
        <v>198</v>
      </c>
      <c r="C265" s="33">
        <v>800</v>
      </c>
      <c r="D265" s="81">
        <v>620.75</v>
      </c>
      <c r="E265" s="41"/>
      <c r="F265" s="28"/>
      <c r="G265" s="3"/>
      <c r="K265" s="81">
        <v>620.75</v>
      </c>
      <c r="L265" s="81">
        <v>103.67</v>
      </c>
      <c r="M265" s="73">
        <f t="shared" si="9"/>
        <v>16.700765203383007</v>
      </c>
    </row>
    <row r="266" spans="1:13" ht="41.25" customHeight="1">
      <c r="A266" s="5" t="s">
        <v>41</v>
      </c>
      <c r="B266" s="34" t="s">
        <v>199</v>
      </c>
      <c r="C266" s="44" t="s">
        <v>7</v>
      </c>
      <c r="D266" s="81">
        <f>D267</f>
        <v>869.91</v>
      </c>
      <c r="E266" s="41"/>
      <c r="F266" s="28"/>
      <c r="G266" s="3"/>
      <c r="K266" s="81">
        <f>K267</f>
        <v>869.91</v>
      </c>
      <c r="L266" s="81">
        <f>L267</f>
        <v>126.2</v>
      </c>
      <c r="M266" s="73">
        <f t="shared" si="9"/>
        <v>14.507247876217081</v>
      </c>
    </row>
    <row r="267" spans="1:13" ht="62.25" customHeight="1">
      <c r="A267" s="5" t="s">
        <v>8</v>
      </c>
      <c r="B267" s="34" t="s">
        <v>199</v>
      </c>
      <c r="C267" s="33">
        <v>100</v>
      </c>
      <c r="D267" s="83">
        <v>869.91</v>
      </c>
      <c r="E267" s="41"/>
      <c r="F267" s="28"/>
      <c r="G267" s="3"/>
      <c r="K267" s="83">
        <v>869.91</v>
      </c>
      <c r="L267" s="83">
        <v>126.2</v>
      </c>
      <c r="M267" s="73">
        <f t="shared" ref="M267:M330" si="10">L267/K267*100</f>
        <v>14.507247876217081</v>
      </c>
    </row>
    <row r="268" spans="1:13" ht="56.25">
      <c r="A268" s="104" t="s">
        <v>518</v>
      </c>
      <c r="B268" s="109" t="s">
        <v>512</v>
      </c>
      <c r="C268" s="108" t="s">
        <v>7</v>
      </c>
      <c r="D268" s="83">
        <f>D269</f>
        <v>0</v>
      </c>
      <c r="E268" s="41"/>
      <c r="F268" s="28"/>
      <c r="G268" s="3"/>
      <c r="K268" s="83">
        <f>K269</f>
        <v>2775</v>
      </c>
      <c r="L268" s="83">
        <f>L269</f>
        <v>0</v>
      </c>
      <c r="M268" s="73">
        <f t="shared" si="10"/>
        <v>0</v>
      </c>
    </row>
    <row r="269" spans="1:13" ht="41.25" customHeight="1">
      <c r="A269" s="66" t="s">
        <v>165</v>
      </c>
      <c r="B269" s="109" t="s">
        <v>512</v>
      </c>
      <c r="C269" s="108">
        <v>400</v>
      </c>
      <c r="D269" s="83">
        <v>0</v>
      </c>
      <c r="E269" s="41"/>
      <c r="F269" s="28"/>
      <c r="G269" s="3"/>
      <c r="K269" s="83">
        <v>2775</v>
      </c>
      <c r="L269" s="83">
        <v>0</v>
      </c>
      <c r="M269" s="73">
        <f t="shared" si="10"/>
        <v>0</v>
      </c>
    </row>
    <row r="270" spans="1:13" ht="56.25">
      <c r="A270" s="104" t="s">
        <v>514</v>
      </c>
      <c r="B270" s="109" t="s">
        <v>511</v>
      </c>
      <c r="C270" s="108" t="s">
        <v>7</v>
      </c>
      <c r="D270" s="83">
        <f>D271</f>
        <v>0</v>
      </c>
      <c r="E270" s="41"/>
      <c r="F270" s="28"/>
      <c r="G270" s="3"/>
      <c r="K270" s="83">
        <f>K271</f>
        <v>146.05000000000001</v>
      </c>
      <c r="L270" s="83">
        <f>L271</f>
        <v>0</v>
      </c>
      <c r="M270" s="73">
        <f t="shared" si="10"/>
        <v>0</v>
      </c>
    </row>
    <row r="271" spans="1:13" ht="62.25" customHeight="1">
      <c r="A271" s="66" t="s">
        <v>165</v>
      </c>
      <c r="B271" s="109" t="s">
        <v>511</v>
      </c>
      <c r="C271" s="108">
        <v>400</v>
      </c>
      <c r="D271" s="83">
        <v>0</v>
      </c>
      <c r="E271" s="41"/>
      <c r="F271" s="28"/>
      <c r="G271" s="3"/>
      <c r="K271" s="83">
        <v>146.05000000000001</v>
      </c>
      <c r="L271" s="83">
        <v>0</v>
      </c>
      <c r="M271" s="73">
        <f t="shared" si="10"/>
        <v>0</v>
      </c>
    </row>
    <row r="272" spans="1:13" ht="29.25" customHeight="1">
      <c r="A272" s="5" t="s">
        <v>27</v>
      </c>
      <c r="B272" s="34" t="s">
        <v>200</v>
      </c>
      <c r="C272" s="44" t="s">
        <v>7</v>
      </c>
      <c r="D272" s="81">
        <f>D274+D275+D273</f>
        <v>1938.45</v>
      </c>
      <c r="E272" s="41"/>
      <c r="F272" s="28"/>
      <c r="G272" s="3"/>
      <c r="K272" s="81">
        <f>K274+K275+K273</f>
        <v>2044.54</v>
      </c>
      <c r="L272" s="81">
        <f>L274+L275+L273</f>
        <v>178.91</v>
      </c>
      <c r="M272" s="73">
        <f t="shared" si="10"/>
        <v>8.7506236121572574</v>
      </c>
    </row>
    <row r="273" spans="1:13" ht="59.25" customHeight="1">
      <c r="A273" s="5" t="s">
        <v>8</v>
      </c>
      <c r="B273" s="109" t="s">
        <v>200</v>
      </c>
      <c r="C273" s="108">
        <v>100</v>
      </c>
      <c r="D273" s="81">
        <v>0</v>
      </c>
      <c r="E273" s="41"/>
      <c r="F273" s="28"/>
      <c r="G273" s="3"/>
      <c r="K273" s="81">
        <v>0</v>
      </c>
      <c r="L273" s="81">
        <v>0</v>
      </c>
      <c r="M273" s="81">
        <v>0</v>
      </c>
    </row>
    <row r="274" spans="1:13" ht="25.5" customHeight="1">
      <c r="A274" s="5" t="s">
        <v>9</v>
      </c>
      <c r="B274" s="34" t="s">
        <v>200</v>
      </c>
      <c r="C274" s="33">
        <v>200</v>
      </c>
      <c r="D274" s="81">
        <v>1888.45</v>
      </c>
      <c r="E274" s="41"/>
      <c r="F274" s="28"/>
      <c r="G274" s="3"/>
      <c r="K274" s="81">
        <v>1994.54</v>
      </c>
      <c r="L274" s="81">
        <v>178.91</v>
      </c>
      <c r="M274" s="73">
        <f t="shared" si="10"/>
        <v>8.9699880674240671</v>
      </c>
    </row>
    <row r="275" spans="1:13" ht="25.5" customHeight="1">
      <c r="A275" s="22" t="s">
        <v>10</v>
      </c>
      <c r="B275" s="94" t="s">
        <v>200</v>
      </c>
      <c r="C275" s="93">
        <v>300</v>
      </c>
      <c r="D275" s="81">
        <v>50</v>
      </c>
      <c r="E275" s="41"/>
      <c r="F275" s="28"/>
      <c r="G275" s="3"/>
      <c r="K275" s="81">
        <v>50</v>
      </c>
      <c r="L275" s="81">
        <v>0</v>
      </c>
      <c r="M275" s="73">
        <f t="shared" si="10"/>
        <v>0</v>
      </c>
    </row>
    <row r="276" spans="1:13" ht="36" customHeight="1">
      <c r="A276" s="42" t="s">
        <v>490</v>
      </c>
      <c r="B276" s="43" t="s">
        <v>491</v>
      </c>
      <c r="C276" s="44"/>
      <c r="D276" s="80">
        <f>D279+D278+D281</f>
        <v>1578.95</v>
      </c>
      <c r="E276" s="41"/>
      <c r="F276" s="28"/>
      <c r="G276" s="3"/>
      <c r="K276" s="80">
        <f>K279+K278+K281</f>
        <v>1680.93</v>
      </c>
      <c r="L276" s="80">
        <f>L279+L278+L281</f>
        <v>39</v>
      </c>
      <c r="M276" s="73">
        <f t="shared" si="10"/>
        <v>2.3201442058860273</v>
      </c>
    </row>
    <row r="277" spans="1:13" ht="36" customHeight="1">
      <c r="A277" s="135" t="s">
        <v>532</v>
      </c>
      <c r="B277" s="109" t="s">
        <v>544</v>
      </c>
      <c r="C277" s="108"/>
      <c r="D277" s="80">
        <f>D278</f>
        <v>0</v>
      </c>
      <c r="E277" s="41"/>
      <c r="F277" s="28"/>
      <c r="G277" s="3"/>
      <c r="K277" s="80">
        <f>K278</f>
        <v>101.98</v>
      </c>
      <c r="L277" s="80">
        <f>L278</f>
        <v>39</v>
      </c>
      <c r="M277" s="73">
        <f t="shared" si="10"/>
        <v>38.242792704451851</v>
      </c>
    </row>
    <row r="278" spans="1:13" ht="36" customHeight="1">
      <c r="A278" s="5" t="s">
        <v>9</v>
      </c>
      <c r="B278" s="109" t="s">
        <v>544</v>
      </c>
      <c r="C278" s="108">
        <v>200</v>
      </c>
      <c r="D278" s="81">
        <v>0</v>
      </c>
      <c r="E278" s="41"/>
      <c r="F278" s="28"/>
      <c r="G278" s="3"/>
      <c r="K278" s="81">
        <v>101.98</v>
      </c>
      <c r="L278" s="81">
        <v>39</v>
      </c>
      <c r="M278" s="73">
        <f t="shared" si="10"/>
        <v>38.242792704451851</v>
      </c>
    </row>
    <row r="279" spans="1:13" ht="77.650000000000006" customHeight="1">
      <c r="A279" s="134" t="s">
        <v>492</v>
      </c>
      <c r="B279" s="109" t="s">
        <v>493</v>
      </c>
      <c r="C279" s="108"/>
      <c r="D279" s="81">
        <f>D280</f>
        <v>1578.95</v>
      </c>
      <c r="E279" s="41"/>
      <c r="F279" s="28"/>
      <c r="G279" s="3"/>
      <c r="K279" s="81">
        <f>K280</f>
        <v>0</v>
      </c>
      <c r="L279" s="81">
        <f>L280</f>
        <v>0</v>
      </c>
      <c r="M279" s="73">
        <v>0</v>
      </c>
    </row>
    <row r="280" spans="1:13" ht="25.5" customHeight="1">
      <c r="A280" s="5" t="s">
        <v>9</v>
      </c>
      <c r="B280" s="109" t="s">
        <v>493</v>
      </c>
      <c r="C280" s="108">
        <v>200</v>
      </c>
      <c r="D280" s="81">
        <v>1578.95</v>
      </c>
      <c r="E280" s="41"/>
      <c r="F280" s="28"/>
      <c r="G280" s="3"/>
      <c r="K280" s="81">
        <v>0</v>
      </c>
      <c r="L280" s="81">
        <v>0</v>
      </c>
      <c r="M280" s="73">
        <v>0</v>
      </c>
    </row>
    <row r="281" spans="1:13" ht="56.25">
      <c r="A281" s="134" t="s">
        <v>547</v>
      </c>
      <c r="B281" s="109" t="s">
        <v>545</v>
      </c>
      <c r="C281" s="108"/>
      <c r="D281" s="81">
        <f>D282</f>
        <v>0</v>
      </c>
      <c r="E281" s="41"/>
      <c r="F281" s="28"/>
      <c r="G281" s="3"/>
      <c r="K281" s="81">
        <f>K282</f>
        <v>1578.95</v>
      </c>
      <c r="L281" s="81">
        <f>L282</f>
        <v>0</v>
      </c>
      <c r="M281" s="73">
        <f t="shared" si="10"/>
        <v>0</v>
      </c>
    </row>
    <row r="282" spans="1:13" ht="25.5" customHeight="1">
      <c r="A282" s="5" t="s">
        <v>9</v>
      </c>
      <c r="B282" s="109" t="s">
        <v>545</v>
      </c>
      <c r="C282" s="108">
        <v>200</v>
      </c>
      <c r="D282" s="81">
        <v>0</v>
      </c>
      <c r="E282" s="41"/>
      <c r="F282" s="28"/>
      <c r="G282" s="3"/>
      <c r="K282" s="81">
        <v>1578.95</v>
      </c>
      <c r="L282" s="81">
        <v>0</v>
      </c>
      <c r="M282" s="73">
        <f t="shared" si="10"/>
        <v>0</v>
      </c>
    </row>
    <row r="283" spans="1:13" ht="35.65" customHeight="1">
      <c r="A283" s="66" t="s">
        <v>546</v>
      </c>
      <c r="B283" s="43" t="s">
        <v>528</v>
      </c>
      <c r="C283" s="44"/>
      <c r="D283" s="80">
        <f>D284</f>
        <v>0</v>
      </c>
      <c r="E283" s="41"/>
      <c r="F283" s="28"/>
      <c r="G283" s="3"/>
      <c r="K283" s="80">
        <f>K284</f>
        <v>1758.15</v>
      </c>
      <c r="L283" s="80">
        <f>L284</f>
        <v>0</v>
      </c>
      <c r="M283" s="73">
        <f t="shared" si="10"/>
        <v>0</v>
      </c>
    </row>
    <row r="284" spans="1:13" ht="42.4" customHeight="1">
      <c r="A284" s="66" t="s">
        <v>530</v>
      </c>
      <c r="B284" s="109" t="s">
        <v>529</v>
      </c>
      <c r="C284" s="108"/>
      <c r="D284" s="81">
        <f>D285</f>
        <v>0</v>
      </c>
      <c r="E284" s="41"/>
      <c r="F284" s="28"/>
      <c r="G284" s="3"/>
      <c r="K284" s="81">
        <f>K285</f>
        <v>1758.15</v>
      </c>
      <c r="L284" s="81">
        <f>L285</f>
        <v>0</v>
      </c>
      <c r="M284" s="73">
        <f t="shared" si="10"/>
        <v>0</v>
      </c>
    </row>
    <row r="285" spans="1:13" ht="25.5" customHeight="1">
      <c r="A285" s="88" t="s">
        <v>9</v>
      </c>
      <c r="B285" s="109" t="s">
        <v>529</v>
      </c>
      <c r="C285" s="108">
        <v>200</v>
      </c>
      <c r="D285" s="81">
        <v>0</v>
      </c>
      <c r="E285" s="41"/>
      <c r="F285" s="28"/>
      <c r="G285" s="3"/>
      <c r="K285" s="81">
        <v>1758.15</v>
      </c>
      <c r="L285" s="81">
        <v>0</v>
      </c>
      <c r="M285" s="73">
        <f t="shared" si="10"/>
        <v>0</v>
      </c>
    </row>
    <row r="286" spans="1:13" ht="25.5" customHeight="1">
      <c r="A286" s="42" t="s">
        <v>407</v>
      </c>
      <c r="B286" s="43" t="s">
        <v>386</v>
      </c>
      <c r="C286" s="44" t="s">
        <v>7</v>
      </c>
      <c r="D286" s="80">
        <f>D287</f>
        <v>3498.45</v>
      </c>
      <c r="E286" s="41"/>
      <c r="F286" s="28"/>
      <c r="G286" s="3"/>
      <c r="K286" s="80">
        <f>K287</f>
        <v>3504.31</v>
      </c>
      <c r="L286" s="80">
        <f>L287</f>
        <v>0</v>
      </c>
      <c r="M286" s="73">
        <f t="shared" si="10"/>
        <v>0</v>
      </c>
    </row>
    <row r="287" spans="1:13" ht="93.75">
      <c r="A287" s="136" t="s">
        <v>385</v>
      </c>
      <c r="B287" s="109" t="s">
        <v>386</v>
      </c>
      <c r="C287" s="44" t="s">
        <v>7</v>
      </c>
      <c r="D287" s="81">
        <f>D288</f>
        <v>3498.45</v>
      </c>
      <c r="E287" s="41"/>
      <c r="F287" s="28"/>
      <c r="G287" s="3"/>
      <c r="K287" s="81">
        <f>K288</f>
        <v>3504.31</v>
      </c>
      <c r="L287" s="81">
        <f>L288</f>
        <v>0</v>
      </c>
      <c r="M287" s="73">
        <f t="shared" si="10"/>
        <v>0</v>
      </c>
    </row>
    <row r="288" spans="1:13" ht="39" customHeight="1">
      <c r="A288" s="37" t="s">
        <v>26</v>
      </c>
      <c r="B288" s="109" t="s">
        <v>386</v>
      </c>
      <c r="C288" s="108">
        <v>600</v>
      </c>
      <c r="D288" s="81">
        <v>3498.45</v>
      </c>
      <c r="E288" s="41"/>
      <c r="F288" s="28"/>
      <c r="G288" s="3"/>
      <c r="K288" s="81">
        <v>3504.31</v>
      </c>
      <c r="L288" s="81">
        <v>0</v>
      </c>
      <c r="M288" s="73">
        <f t="shared" si="10"/>
        <v>0</v>
      </c>
    </row>
    <row r="289" spans="1:13" ht="77.25" customHeight="1">
      <c r="A289" s="129" t="s">
        <v>419</v>
      </c>
      <c r="B289" s="43" t="s">
        <v>194</v>
      </c>
      <c r="C289" s="44" t="s">
        <v>7</v>
      </c>
      <c r="D289" s="77">
        <f>D290+D295</f>
        <v>14031.42</v>
      </c>
      <c r="E289" s="41"/>
      <c r="F289" s="28"/>
      <c r="G289" s="3"/>
      <c r="K289" s="77">
        <f>K290+K295</f>
        <v>14031.42</v>
      </c>
      <c r="L289" s="77">
        <f>L290+L295</f>
        <v>350.61</v>
      </c>
      <c r="M289" s="73">
        <f t="shared" si="10"/>
        <v>2.4987492356440049</v>
      </c>
    </row>
    <row r="290" spans="1:13" ht="60.75" customHeight="1">
      <c r="A290" s="97" t="s">
        <v>468</v>
      </c>
      <c r="B290" s="43" t="s">
        <v>195</v>
      </c>
      <c r="C290" s="33" t="s">
        <v>7</v>
      </c>
      <c r="D290" s="80">
        <f>D293+D291</f>
        <v>12339.53</v>
      </c>
      <c r="E290" s="41"/>
      <c r="F290" s="28"/>
      <c r="G290" s="3"/>
      <c r="K290" s="80">
        <f>K293+K291</f>
        <v>12339.53</v>
      </c>
      <c r="L290" s="80">
        <f>L293+L291</f>
        <v>15</v>
      </c>
      <c r="M290" s="73">
        <f t="shared" si="10"/>
        <v>0.12156054566097736</v>
      </c>
    </row>
    <row r="291" spans="1:13" ht="36.75" customHeight="1">
      <c r="A291" s="66" t="s">
        <v>469</v>
      </c>
      <c r="B291" s="109" t="s">
        <v>470</v>
      </c>
      <c r="C291" s="108" t="s">
        <v>7</v>
      </c>
      <c r="D291" s="81">
        <f>D292</f>
        <v>12279.53</v>
      </c>
      <c r="E291" s="41"/>
      <c r="F291" s="28"/>
      <c r="G291" s="3"/>
      <c r="K291" s="81">
        <f>K292</f>
        <v>12279.53</v>
      </c>
      <c r="L291" s="81">
        <f>L292</f>
        <v>0</v>
      </c>
      <c r="M291" s="73">
        <f t="shared" si="10"/>
        <v>0</v>
      </c>
    </row>
    <row r="292" spans="1:13" ht="36.75" customHeight="1">
      <c r="A292" s="37" t="s">
        <v>9</v>
      </c>
      <c r="B292" s="109" t="s">
        <v>470</v>
      </c>
      <c r="C292" s="108">
        <v>200</v>
      </c>
      <c r="D292" s="81">
        <v>12279.53</v>
      </c>
      <c r="E292" s="41"/>
      <c r="F292" s="28"/>
      <c r="G292" s="3"/>
      <c r="K292" s="81">
        <v>12279.53</v>
      </c>
      <c r="L292" s="81">
        <v>0</v>
      </c>
      <c r="M292" s="73">
        <f t="shared" si="10"/>
        <v>0</v>
      </c>
    </row>
    <row r="293" spans="1:13" ht="25.5" customHeight="1">
      <c r="A293" s="39" t="s">
        <v>270</v>
      </c>
      <c r="B293" s="34" t="s">
        <v>196</v>
      </c>
      <c r="C293" s="33" t="s">
        <v>7</v>
      </c>
      <c r="D293" s="81">
        <f>D294</f>
        <v>60</v>
      </c>
      <c r="E293" s="41"/>
      <c r="F293" s="28"/>
      <c r="G293" s="3"/>
      <c r="K293" s="81">
        <f>K294</f>
        <v>60</v>
      </c>
      <c r="L293" s="81">
        <f>L294</f>
        <v>15</v>
      </c>
      <c r="M293" s="73">
        <f t="shared" si="10"/>
        <v>25</v>
      </c>
    </row>
    <row r="294" spans="1:13" ht="25.5" customHeight="1">
      <c r="A294" s="37" t="s">
        <v>9</v>
      </c>
      <c r="B294" s="34" t="s">
        <v>196</v>
      </c>
      <c r="C294" s="40">
        <v>200</v>
      </c>
      <c r="D294" s="81">
        <v>60</v>
      </c>
      <c r="E294" s="41"/>
      <c r="F294" s="28"/>
      <c r="G294" s="3"/>
      <c r="K294" s="81">
        <v>60</v>
      </c>
      <c r="L294" s="81">
        <v>15</v>
      </c>
      <c r="M294" s="73">
        <f t="shared" si="10"/>
        <v>25</v>
      </c>
    </row>
    <row r="295" spans="1:13" ht="39" customHeight="1">
      <c r="A295" s="97" t="s">
        <v>299</v>
      </c>
      <c r="B295" s="43" t="s">
        <v>290</v>
      </c>
      <c r="C295" s="102" t="s">
        <v>7</v>
      </c>
      <c r="D295" s="80">
        <f>D296+D298</f>
        <v>1691.8899999999999</v>
      </c>
      <c r="E295" s="41"/>
      <c r="F295" s="28"/>
      <c r="G295" s="3"/>
      <c r="K295" s="80">
        <f>K296+K298</f>
        <v>1691.8899999999999</v>
      </c>
      <c r="L295" s="80">
        <f>L296+L298</f>
        <v>335.61</v>
      </c>
      <c r="M295" s="73">
        <f t="shared" si="10"/>
        <v>19.8363959831904</v>
      </c>
    </row>
    <row r="296" spans="1:13" ht="18.75">
      <c r="A296" s="66" t="s">
        <v>15</v>
      </c>
      <c r="B296" s="109" t="s">
        <v>300</v>
      </c>
      <c r="C296" s="102" t="s">
        <v>7</v>
      </c>
      <c r="D296" s="81">
        <f>D297</f>
        <v>49.86</v>
      </c>
      <c r="E296" s="41"/>
      <c r="F296" s="28"/>
      <c r="G296" s="3"/>
      <c r="K296" s="81">
        <f>K297</f>
        <v>49.86</v>
      </c>
      <c r="L296" s="81">
        <f>L297</f>
        <v>16.25</v>
      </c>
      <c r="M296" s="73">
        <f t="shared" si="10"/>
        <v>32.591255515443237</v>
      </c>
    </row>
    <row r="297" spans="1:13" ht="58.5" customHeight="1">
      <c r="A297" s="5" t="s">
        <v>8</v>
      </c>
      <c r="B297" s="109" t="s">
        <v>300</v>
      </c>
      <c r="C297" s="114">
        <v>100</v>
      </c>
      <c r="D297" s="83">
        <v>49.86</v>
      </c>
      <c r="E297" s="41"/>
      <c r="F297" s="28"/>
      <c r="G297" s="3"/>
      <c r="K297" s="83">
        <v>49.86</v>
      </c>
      <c r="L297" s="83">
        <v>16.25</v>
      </c>
      <c r="M297" s="73">
        <f t="shared" si="10"/>
        <v>32.591255515443237</v>
      </c>
    </row>
    <row r="298" spans="1:13" ht="37.5">
      <c r="A298" s="66" t="s">
        <v>16</v>
      </c>
      <c r="B298" s="109" t="s">
        <v>301</v>
      </c>
      <c r="C298" s="102" t="s">
        <v>7</v>
      </c>
      <c r="D298" s="81">
        <f>D299</f>
        <v>1642.03</v>
      </c>
      <c r="E298" s="41"/>
      <c r="F298" s="28"/>
      <c r="G298" s="3"/>
      <c r="K298" s="81">
        <f>K299</f>
        <v>1642.03</v>
      </c>
      <c r="L298" s="81">
        <f>L299</f>
        <v>319.36</v>
      </c>
      <c r="M298" s="73">
        <f t="shared" si="10"/>
        <v>19.449096545130114</v>
      </c>
    </row>
    <row r="299" spans="1:13" ht="60" customHeight="1">
      <c r="A299" s="5" t="s">
        <v>8</v>
      </c>
      <c r="B299" s="109" t="s">
        <v>301</v>
      </c>
      <c r="C299" s="114">
        <v>100</v>
      </c>
      <c r="D299" s="83">
        <v>1642.03</v>
      </c>
      <c r="E299" s="41"/>
      <c r="F299" s="28"/>
      <c r="G299" s="3"/>
      <c r="K299" s="83">
        <v>1642.03</v>
      </c>
      <c r="L299" s="83">
        <v>319.36</v>
      </c>
      <c r="M299" s="73">
        <f t="shared" si="10"/>
        <v>19.449096545130114</v>
      </c>
    </row>
    <row r="300" spans="1:13" ht="60" customHeight="1">
      <c r="A300" s="126" t="s">
        <v>408</v>
      </c>
      <c r="B300" s="43" t="s">
        <v>411</v>
      </c>
      <c r="C300" s="44" t="s">
        <v>7</v>
      </c>
      <c r="D300" s="82">
        <f>D301</f>
        <v>100</v>
      </c>
      <c r="E300" s="41"/>
      <c r="F300" s="28"/>
      <c r="G300" s="3"/>
      <c r="K300" s="82">
        <f t="shared" ref="K300:L302" si="11">K301</f>
        <v>100</v>
      </c>
      <c r="L300" s="82">
        <f t="shared" si="11"/>
        <v>0</v>
      </c>
      <c r="M300" s="73">
        <f t="shared" si="10"/>
        <v>0</v>
      </c>
    </row>
    <row r="301" spans="1:13" ht="23.25" customHeight="1">
      <c r="A301" s="46" t="s">
        <v>409</v>
      </c>
      <c r="B301" s="43" t="s">
        <v>412</v>
      </c>
      <c r="C301" s="44" t="s">
        <v>7</v>
      </c>
      <c r="D301" s="82">
        <f>D302</f>
        <v>100</v>
      </c>
      <c r="E301" s="41"/>
      <c r="F301" s="28"/>
      <c r="G301" s="3"/>
      <c r="K301" s="82">
        <f t="shared" si="11"/>
        <v>100</v>
      </c>
      <c r="L301" s="82">
        <f t="shared" si="11"/>
        <v>0</v>
      </c>
      <c r="M301" s="73">
        <f t="shared" si="10"/>
        <v>0</v>
      </c>
    </row>
    <row r="302" spans="1:13" ht="23.25" customHeight="1">
      <c r="A302" s="5" t="s">
        <v>410</v>
      </c>
      <c r="B302" s="109" t="s">
        <v>413</v>
      </c>
      <c r="C302" s="108" t="s">
        <v>7</v>
      </c>
      <c r="D302" s="83">
        <f>D303</f>
        <v>100</v>
      </c>
      <c r="E302" s="41"/>
      <c r="F302" s="28"/>
      <c r="G302" s="3"/>
      <c r="K302" s="83">
        <f t="shared" si="11"/>
        <v>100</v>
      </c>
      <c r="L302" s="83">
        <f t="shared" si="11"/>
        <v>0</v>
      </c>
      <c r="M302" s="73">
        <f t="shared" si="10"/>
        <v>0</v>
      </c>
    </row>
    <row r="303" spans="1:13" ht="32.25" customHeight="1">
      <c r="A303" s="37" t="s">
        <v>9</v>
      </c>
      <c r="B303" s="109" t="s">
        <v>413</v>
      </c>
      <c r="C303" s="114">
        <v>200</v>
      </c>
      <c r="D303" s="83">
        <v>100</v>
      </c>
      <c r="E303" s="41"/>
      <c r="F303" s="28"/>
      <c r="G303" s="3"/>
      <c r="K303" s="83">
        <v>100</v>
      </c>
      <c r="L303" s="83">
        <v>0</v>
      </c>
      <c r="M303" s="73">
        <f t="shared" si="10"/>
        <v>0</v>
      </c>
    </row>
    <row r="304" spans="1:13" ht="79.5" customHeight="1">
      <c r="A304" s="126" t="s">
        <v>448</v>
      </c>
      <c r="B304" s="43" t="s">
        <v>124</v>
      </c>
      <c r="C304" s="33" t="s">
        <v>7</v>
      </c>
      <c r="D304" s="82">
        <f>D305+D310+D314+D321</f>
        <v>119351.87</v>
      </c>
      <c r="E304" s="41"/>
      <c r="F304" s="28"/>
      <c r="G304" s="3"/>
      <c r="K304" s="82">
        <f>K305+K310+K314+K321</f>
        <v>172056.83</v>
      </c>
      <c r="L304" s="82">
        <f>L305+L310+L314+L321</f>
        <v>23586.22</v>
      </c>
      <c r="M304" s="73">
        <f t="shared" si="10"/>
        <v>13.708389257200659</v>
      </c>
    </row>
    <row r="305" spans="1:13" ht="55.5" customHeight="1">
      <c r="A305" s="97" t="s">
        <v>373</v>
      </c>
      <c r="B305" s="43" t="s">
        <v>125</v>
      </c>
      <c r="C305" s="44" t="s">
        <v>7</v>
      </c>
      <c r="D305" s="82">
        <f>D306</f>
        <v>30841.02</v>
      </c>
      <c r="E305" s="41"/>
      <c r="F305" s="28"/>
      <c r="G305" s="3"/>
      <c r="K305" s="82">
        <f>K306</f>
        <v>31507.55</v>
      </c>
      <c r="L305" s="82">
        <f>L306</f>
        <v>6141.41</v>
      </c>
      <c r="M305" s="73">
        <f t="shared" si="10"/>
        <v>19.491867822156912</v>
      </c>
    </row>
    <row r="306" spans="1:13" ht="45" customHeight="1">
      <c r="A306" s="5" t="s">
        <v>56</v>
      </c>
      <c r="B306" s="34" t="s">
        <v>201</v>
      </c>
      <c r="C306" s="33" t="s">
        <v>7</v>
      </c>
      <c r="D306" s="83">
        <f>D307+D308+D309</f>
        <v>30841.02</v>
      </c>
      <c r="E306" s="41"/>
      <c r="F306" s="28"/>
      <c r="G306" s="3"/>
      <c r="K306" s="83">
        <f>K307+K308+K309</f>
        <v>31507.55</v>
      </c>
      <c r="L306" s="83">
        <f>L307+L308+L309</f>
        <v>6141.41</v>
      </c>
      <c r="M306" s="73">
        <f t="shared" si="10"/>
        <v>19.491867822156912</v>
      </c>
    </row>
    <row r="307" spans="1:13" ht="69" customHeight="1">
      <c r="A307" s="5" t="s">
        <v>8</v>
      </c>
      <c r="B307" s="34" t="s">
        <v>201</v>
      </c>
      <c r="C307" s="33">
        <v>100</v>
      </c>
      <c r="D307" s="83">
        <v>15681.58</v>
      </c>
      <c r="E307" s="41"/>
      <c r="F307" s="28"/>
      <c r="G307" s="3"/>
      <c r="K307" s="83">
        <v>15681.58</v>
      </c>
      <c r="L307" s="83">
        <v>2870.47</v>
      </c>
      <c r="M307" s="73">
        <f t="shared" si="10"/>
        <v>18.304724396393731</v>
      </c>
    </row>
    <row r="308" spans="1:13" ht="22.5" customHeight="1">
      <c r="A308" s="37" t="s">
        <v>9</v>
      </c>
      <c r="B308" s="34" t="s">
        <v>201</v>
      </c>
      <c r="C308" s="33">
        <v>200</v>
      </c>
      <c r="D308" s="81">
        <v>8185.64</v>
      </c>
      <c r="E308" s="41"/>
      <c r="F308" s="28"/>
      <c r="G308" s="3"/>
      <c r="K308" s="81">
        <v>8852.17</v>
      </c>
      <c r="L308" s="81">
        <v>1682.26</v>
      </c>
      <c r="M308" s="73">
        <f t="shared" si="10"/>
        <v>19.003927850459267</v>
      </c>
    </row>
    <row r="309" spans="1:13" ht="27.75" customHeight="1">
      <c r="A309" s="5" t="s">
        <v>11</v>
      </c>
      <c r="B309" s="34" t="s">
        <v>201</v>
      </c>
      <c r="C309" s="33">
        <v>800</v>
      </c>
      <c r="D309" s="81">
        <v>6973.8</v>
      </c>
      <c r="E309" s="41"/>
      <c r="F309" s="28"/>
      <c r="G309" s="3"/>
      <c r="K309" s="81">
        <v>6973.8</v>
      </c>
      <c r="L309" s="81">
        <v>1588.68</v>
      </c>
      <c r="M309" s="73">
        <f t="shared" si="10"/>
        <v>22.780693452637014</v>
      </c>
    </row>
    <row r="310" spans="1:13" ht="39.75" customHeight="1">
      <c r="A310" s="46" t="s">
        <v>304</v>
      </c>
      <c r="B310" s="43" t="s">
        <v>302</v>
      </c>
      <c r="C310" s="44" t="s">
        <v>7</v>
      </c>
      <c r="D310" s="80">
        <f>D312+D313+D311</f>
        <v>2481.6999999999998</v>
      </c>
      <c r="E310" s="41"/>
      <c r="F310" s="28"/>
      <c r="G310" s="3"/>
      <c r="K310" s="80">
        <f>K312+K313+K311</f>
        <v>2481.6999999999998</v>
      </c>
      <c r="L310" s="80">
        <f>L312+L313+L311</f>
        <v>168.32999999999998</v>
      </c>
      <c r="M310" s="73">
        <f t="shared" si="10"/>
        <v>6.7828504654067769</v>
      </c>
    </row>
    <row r="311" spans="1:13" ht="57.75" customHeight="1">
      <c r="A311" s="5" t="s">
        <v>8</v>
      </c>
      <c r="B311" s="109" t="s">
        <v>303</v>
      </c>
      <c r="C311" s="33">
        <v>100</v>
      </c>
      <c r="D311" s="83">
        <v>1570.7</v>
      </c>
      <c r="E311" s="41"/>
      <c r="F311" s="28"/>
      <c r="G311" s="3"/>
      <c r="K311" s="83">
        <v>1570.7</v>
      </c>
      <c r="L311" s="83">
        <v>156.6</v>
      </c>
      <c r="M311" s="73">
        <f t="shared" si="10"/>
        <v>9.9700770357165585</v>
      </c>
    </row>
    <row r="312" spans="1:13" ht="23.25" customHeight="1">
      <c r="A312" s="37" t="s">
        <v>9</v>
      </c>
      <c r="B312" s="109" t="s">
        <v>303</v>
      </c>
      <c r="C312" s="33">
        <v>200</v>
      </c>
      <c r="D312" s="81">
        <v>830</v>
      </c>
      <c r="E312" s="41"/>
      <c r="F312" s="28"/>
      <c r="G312" s="3"/>
      <c r="K312" s="81">
        <v>830</v>
      </c>
      <c r="L312" s="81">
        <v>11.73</v>
      </c>
      <c r="M312" s="73">
        <f t="shared" si="10"/>
        <v>1.413253012048193</v>
      </c>
    </row>
    <row r="313" spans="1:13" ht="23.25" customHeight="1">
      <c r="A313" s="37" t="s">
        <v>11</v>
      </c>
      <c r="B313" s="109" t="s">
        <v>303</v>
      </c>
      <c r="C313" s="33">
        <v>800</v>
      </c>
      <c r="D313" s="81">
        <v>81</v>
      </c>
      <c r="E313" s="41"/>
      <c r="F313" s="28"/>
      <c r="G313" s="3"/>
      <c r="K313" s="81">
        <v>81</v>
      </c>
      <c r="L313" s="81">
        <v>0</v>
      </c>
      <c r="M313" s="73">
        <f t="shared" si="10"/>
        <v>0</v>
      </c>
    </row>
    <row r="314" spans="1:13" ht="29.25" customHeight="1">
      <c r="A314" s="69" t="s">
        <v>449</v>
      </c>
      <c r="B314" s="43" t="s">
        <v>286</v>
      </c>
      <c r="C314" s="44" t="s">
        <v>7</v>
      </c>
      <c r="D314" s="80">
        <f>D315+D317+D319</f>
        <v>85989.15</v>
      </c>
      <c r="E314" s="41"/>
      <c r="F314" s="28"/>
      <c r="G314" s="3"/>
      <c r="K314" s="80">
        <f>K315+K317+K319</f>
        <v>138027.57999999999</v>
      </c>
      <c r="L314" s="80">
        <f>L315+L317+L319</f>
        <v>17276.48</v>
      </c>
      <c r="M314" s="73">
        <f t="shared" si="10"/>
        <v>12.516686882433206</v>
      </c>
    </row>
    <row r="315" spans="1:13" ht="18.75">
      <c r="A315" s="66" t="s">
        <v>341</v>
      </c>
      <c r="B315" s="109" t="s">
        <v>505</v>
      </c>
      <c r="C315" s="44" t="s">
        <v>7</v>
      </c>
      <c r="D315" s="81">
        <f>D316</f>
        <v>85989.15</v>
      </c>
      <c r="E315" s="41"/>
      <c r="F315" s="28"/>
      <c r="G315" s="3"/>
      <c r="K315" s="81">
        <f>K316</f>
        <v>134343.35999999999</v>
      </c>
      <c r="L315" s="81">
        <f>L316</f>
        <v>17276.48</v>
      </c>
      <c r="M315" s="73">
        <f t="shared" si="10"/>
        <v>12.859943357081438</v>
      </c>
    </row>
    <row r="316" spans="1:13" ht="37.5">
      <c r="A316" s="99" t="s">
        <v>305</v>
      </c>
      <c r="B316" s="109" t="s">
        <v>505</v>
      </c>
      <c r="C316" s="108">
        <v>400</v>
      </c>
      <c r="D316" s="81">
        <v>85989.15</v>
      </c>
      <c r="E316" s="41"/>
      <c r="F316" s="28"/>
      <c r="G316" s="3"/>
      <c r="K316" s="81">
        <v>134343.35999999999</v>
      </c>
      <c r="L316" s="81">
        <v>17276.48</v>
      </c>
      <c r="M316" s="73">
        <f t="shared" si="10"/>
        <v>12.859943357081438</v>
      </c>
    </row>
    <row r="317" spans="1:13" ht="56.25">
      <c r="A317" s="104" t="s">
        <v>517</v>
      </c>
      <c r="B317" s="109" t="s">
        <v>508</v>
      </c>
      <c r="C317" s="44" t="s">
        <v>7</v>
      </c>
      <c r="D317" s="74">
        <f>D318</f>
        <v>0</v>
      </c>
      <c r="E317" s="41"/>
      <c r="F317" s="28"/>
      <c r="G317" s="3"/>
      <c r="K317" s="74">
        <f>K318</f>
        <v>3500</v>
      </c>
      <c r="L317" s="74">
        <f>L318</f>
        <v>0</v>
      </c>
      <c r="M317" s="73">
        <f t="shared" si="10"/>
        <v>0</v>
      </c>
    </row>
    <row r="318" spans="1:13" ht="37.5">
      <c r="A318" s="99" t="s">
        <v>305</v>
      </c>
      <c r="B318" s="109" t="s">
        <v>508</v>
      </c>
      <c r="C318" s="108">
        <v>400</v>
      </c>
      <c r="D318" s="74">
        <v>0</v>
      </c>
      <c r="E318" s="41"/>
      <c r="F318" s="28"/>
      <c r="G318" s="3"/>
      <c r="K318" s="74">
        <v>3500</v>
      </c>
      <c r="L318" s="74">
        <v>0</v>
      </c>
      <c r="M318" s="73">
        <f t="shared" si="10"/>
        <v>0</v>
      </c>
    </row>
    <row r="319" spans="1:13" ht="56.25">
      <c r="A319" s="104" t="s">
        <v>513</v>
      </c>
      <c r="B319" s="109" t="s">
        <v>519</v>
      </c>
      <c r="C319" s="44" t="s">
        <v>7</v>
      </c>
      <c r="D319" s="74">
        <f>D320</f>
        <v>0</v>
      </c>
      <c r="E319" s="41"/>
      <c r="F319" s="28"/>
      <c r="G319" s="3"/>
      <c r="K319" s="74">
        <f>K320</f>
        <v>184.22</v>
      </c>
      <c r="L319" s="74">
        <f>L320</f>
        <v>0</v>
      </c>
      <c r="M319" s="73">
        <f t="shared" si="10"/>
        <v>0</v>
      </c>
    </row>
    <row r="320" spans="1:13" ht="37.5">
      <c r="A320" s="99" t="s">
        <v>305</v>
      </c>
      <c r="B320" s="109" t="s">
        <v>519</v>
      </c>
      <c r="C320" s="108">
        <v>400</v>
      </c>
      <c r="D320" s="74">
        <v>0</v>
      </c>
      <c r="E320" s="41"/>
      <c r="F320" s="28"/>
      <c r="G320" s="3"/>
      <c r="K320" s="74">
        <v>184.22</v>
      </c>
      <c r="L320" s="74">
        <v>0</v>
      </c>
      <c r="M320" s="73">
        <f t="shared" si="10"/>
        <v>0</v>
      </c>
    </row>
    <row r="321" spans="1:13" ht="39" customHeight="1">
      <c r="A321" s="111" t="s">
        <v>402</v>
      </c>
      <c r="B321" s="43" t="s">
        <v>252</v>
      </c>
      <c r="C321" s="44" t="s">
        <v>7</v>
      </c>
      <c r="D321" s="80">
        <f>D322</f>
        <v>40</v>
      </c>
      <c r="E321" s="41"/>
      <c r="F321" s="28"/>
      <c r="G321" s="3"/>
      <c r="K321" s="80">
        <f>K322</f>
        <v>40</v>
      </c>
      <c r="L321" s="80">
        <f>L322</f>
        <v>0</v>
      </c>
      <c r="M321" s="73">
        <f t="shared" si="10"/>
        <v>0</v>
      </c>
    </row>
    <row r="322" spans="1:13" ht="43.5" customHeight="1">
      <c r="A322" s="112" t="s">
        <v>56</v>
      </c>
      <c r="B322" s="109" t="s">
        <v>253</v>
      </c>
      <c r="C322" s="44" t="s">
        <v>7</v>
      </c>
      <c r="D322" s="81">
        <f>D323</f>
        <v>40</v>
      </c>
      <c r="E322" s="41"/>
      <c r="F322" s="28"/>
      <c r="G322" s="3"/>
      <c r="K322" s="81">
        <f>K323</f>
        <v>40</v>
      </c>
      <c r="L322" s="81">
        <f>L323</f>
        <v>0</v>
      </c>
      <c r="M322" s="73">
        <f t="shared" si="10"/>
        <v>0</v>
      </c>
    </row>
    <row r="323" spans="1:13" ht="21.75" customHeight="1">
      <c r="A323" s="37" t="s">
        <v>9</v>
      </c>
      <c r="B323" s="109" t="s">
        <v>253</v>
      </c>
      <c r="C323" s="108">
        <v>200</v>
      </c>
      <c r="D323" s="81">
        <v>40</v>
      </c>
      <c r="E323" s="41"/>
      <c r="F323" s="28"/>
      <c r="G323" s="3"/>
      <c r="K323" s="81">
        <v>40</v>
      </c>
      <c r="L323" s="81">
        <v>0</v>
      </c>
      <c r="M323" s="73">
        <f t="shared" si="10"/>
        <v>0</v>
      </c>
    </row>
    <row r="324" spans="1:13" ht="61.5" customHeight="1">
      <c r="A324" s="126" t="s">
        <v>450</v>
      </c>
      <c r="B324" s="43" t="s">
        <v>130</v>
      </c>
      <c r="C324" s="33" t="s">
        <v>7</v>
      </c>
      <c r="D324" s="80">
        <f>D325</f>
        <v>2950.16</v>
      </c>
      <c r="E324" s="41"/>
      <c r="F324" s="28"/>
      <c r="G324" s="3"/>
      <c r="K324" s="80">
        <f>K325</f>
        <v>2950.16</v>
      </c>
      <c r="L324" s="80">
        <f>L325</f>
        <v>654.82999999999993</v>
      </c>
      <c r="M324" s="73">
        <f t="shared" si="10"/>
        <v>22.196423244840958</v>
      </c>
    </row>
    <row r="325" spans="1:13" ht="37.5" customHeight="1">
      <c r="A325" s="46" t="s">
        <v>451</v>
      </c>
      <c r="B325" s="43" t="s">
        <v>129</v>
      </c>
      <c r="C325" s="44" t="s">
        <v>7</v>
      </c>
      <c r="D325" s="80">
        <f>D326+D330+D332</f>
        <v>2950.16</v>
      </c>
      <c r="E325" s="41"/>
      <c r="F325" s="28"/>
      <c r="G325" s="3"/>
      <c r="K325" s="80">
        <f>K326+K330+K332</f>
        <v>2950.16</v>
      </c>
      <c r="L325" s="80">
        <f>L326+L330+L332</f>
        <v>654.82999999999993</v>
      </c>
      <c r="M325" s="73">
        <f t="shared" si="10"/>
        <v>22.196423244840958</v>
      </c>
    </row>
    <row r="326" spans="1:13" ht="25.5" customHeight="1">
      <c r="A326" s="5" t="s">
        <v>15</v>
      </c>
      <c r="B326" s="34" t="s">
        <v>126</v>
      </c>
      <c r="C326" s="33" t="s">
        <v>7</v>
      </c>
      <c r="D326" s="81">
        <f>D327+D328+D329</f>
        <v>549.63</v>
      </c>
      <c r="E326" s="41"/>
      <c r="F326" s="28"/>
      <c r="G326" s="3"/>
      <c r="K326" s="81">
        <f>K327+K328+K329</f>
        <v>549.63</v>
      </c>
      <c r="L326" s="81">
        <f>L327+L328+L329</f>
        <v>136.69999999999999</v>
      </c>
      <c r="M326" s="73">
        <f t="shared" si="10"/>
        <v>24.871277040918436</v>
      </c>
    </row>
    <row r="327" spans="1:13" ht="61.5" customHeight="1">
      <c r="A327" s="5" t="s">
        <v>8</v>
      </c>
      <c r="B327" s="34" t="s">
        <v>126</v>
      </c>
      <c r="C327" s="33">
        <v>100</v>
      </c>
      <c r="D327" s="83">
        <v>51.02</v>
      </c>
      <c r="E327" s="41"/>
      <c r="F327" s="28"/>
      <c r="G327" s="3"/>
      <c r="K327" s="83">
        <v>51.02</v>
      </c>
      <c r="L327" s="83">
        <v>1.2</v>
      </c>
      <c r="M327" s="73">
        <f t="shared" si="10"/>
        <v>2.3520188161505291</v>
      </c>
    </row>
    <row r="328" spans="1:13" ht="25.5" customHeight="1">
      <c r="A328" s="5" t="s">
        <v>9</v>
      </c>
      <c r="B328" s="34" t="s">
        <v>126</v>
      </c>
      <c r="C328" s="33">
        <v>200</v>
      </c>
      <c r="D328" s="81">
        <v>448.46</v>
      </c>
      <c r="E328" s="41"/>
      <c r="F328" s="28"/>
      <c r="G328" s="3"/>
      <c r="K328" s="81">
        <v>448.46</v>
      </c>
      <c r="L328" s="81">
        <v>135.5</v>
      </c>
      <c r="M328" s="73">
        <f t="shared" si="10"/>
        <v>30.214511885117961</v>
      </c>
    </row>
    <row r="329" spans="1:13" ht="25.5" customHeight="1">
      <c r="A329" s="5" t="s">
        <v>11</v>
      </c>
      <c r="B329" s="34" t="s">
        <v>126</v>
      </c>
      <c r="C329" s="33">
        <v>800</v>
      </c>
      <c r="D329" s="81">
        <v>50.15</v>
      </c>
      <c r="E329" s="41"/>
      <c r="F329" s="28"/>
      <c r="G329" s="3"/>
      <c r="K329" s="81">
        <v>50.15</v>
      </c>
      <c r="L329" s="81">
        <v>0</v>
      </c>
      <c r="M329" s="73">
        <f t="shared" si="10"/>
        <v>0</v>
      </c>
    </row>
    <row r="330" spans="1:13" ht="36" customHeight="1">
      <c r="A330" s="22" t="s">
        <v>16</v>
      </c>
      <c r="B330" s="34" t="s">
        <v>127</v>
      </c>
      <c r="C330" s="33" t="s">
        <v>7</v>
      </c>
      <c r="D330" s="83">
        <f>D331</f>
        <v>1239.81</v>
      </c>
      <c r="E330" s="41"/>
      <c r="F330" s="28"/>
      <c r="G330" s="3"/>
      <c r="K330" s="83">
        <f>K331</f>
        <v>1239.81</v>
      </c>
      <c r="L330" s="83">
        <f>L331</f>
        <v>224.3</v>
      </c>
      <c r="M330" s="73">
        <f t="shared" si="10"/>
        <v>18.091481759301832</v>
      </c>
    </row>
    <row r="331" spans="1:13" ht="60.75" customHeight="1">
      <c r="A331" s="5" t="s">
        <v>8</v>
      </c>
      <c r="B331" s="34" t="s">
        <v>127</v>
      </c>
      <c r="C331" s="33">
        <v>100</v>
      </c>
      <c r="D331" s="83">
        <v>1239.81</v>
      </c>
      <c r="E331" s="41"/>
      <c r="F331" s="28"/>
      <c r="G331" s="3"/>
      <c r="K331" s="83">
        <v>1239.81</v>
      </c>
      <c r="L331" s="83">
        <v>224.3</v>
      </c>
      <c r="M331" s="73">
        <f t="shared" ref="M331:M394" si="12">L331/K331*100</f>
        <v>18.091481759301832</v>
      </c>
    </row>
    <row r="332" spans="1:13" ht="35.25" customHeight="1">
      <c r="A332" s="22" t="s">
        <v>21</v>
      </c>
      <c r="B332" s="34" t="s">
        <v>128</v>
      </c>
      <c r="C332" s="33" t="s">
        <v>7</v>
      </c>
      <c r="D332" s="74">
        <f>D333+D334</f>
        <v>1160.72</v>
      </c>
      <c r="E332" s="41"/>
      <c r="F332" s="28"/>
      <c r="G332" s="3"/>
      <c r="K332" s="74">
        <f>K333+K334</f>
        <v>1160.72</v>
      </c>
      <c r="L332" s="74">
        <f>L333+L334</f>
        <v>293.83</v>
      </c>
      <c r="M332" s="73">
        <f t="shared" si="12"/>
        <v>25.314459990350812</v>
      </c>
    </row>
    <row r="333" spans="1:13" ht="63" customHeight="1">
      <c r="A333" s="5" t="s">
        <v>8</v>
      </c>
      <c r="B333" s="34" t="s">
        <v>128</v>
      </c>
      <c r="C333" s="33">
        <v>100</v>
      </c>
      <c r="D333" s="74">
        <v>918.29</v>
      </c>
      <c r="E333" s="41"/>
      <c r="F333" s="28"/>
      <c r="G333" s="3"/>
      <c r="K333" s="74">
        <v>918.29</v>
      </c>
      <c r="L333" s="74">
        <v>258.13</v>
      </c>
      <c r="M333" s="73">
        <f t="shared" si="12"/>
        <v>28.109856363458167</v>
      </c>
    </row>
    <row r="334" spans="1:13" ht="25.5" customHeight="1">
      <c r="A334" s="22" t="s">
        <v>9</v>
      </c>
      <c r="B334" s="34" t="s">
        <v>128</v>
      </c>
      <c r="C334" s="33">
        <v>200</v>
      </c>
      <c r="D334" s="74">
        <v>242.43</v>
      </c>
      <c r="E334" s="41"/>
      <c r="F334" s="28"/>
      <c r="G334" s="3"/>
      <c r="K334" s="74">
        <v>242.43</v>
      </c>
      <c r="L334" s="74">
        <v>35.700000000000003</v>
      </c>
      <c r="M334" s="73">
        <f t="shared" si="12"/>
        <v>14.72590025986883</v>
      </c>
    </row>
    <row r="335" spans="1:13" ht="81.75" customHeight="1">
      <c r="A335" s="127" t="s">
        <v>452</v>
      </c>
      <c r="B335" s="43" t="s">
        <v>100</v>
      </c>
      <c r="C335" s="44" t="s">
        <v>7</v>
      </c>
      <c r="D335" s="73">
        <f>D336+D355+D391+D398+D405+D410+D418+D429+D440</f>
        <v>880154.23</v>
      </c>
      <c r="E335" s="41"/>
      <c r="F335" s="28"/>
      <c r="G335" s="3"/>
      <c r="K335" s="73">
        <f>K336+K355+K391+K398+K405+K410+K418+K429+K440</f>
        <v>917118.44999999972</v>
      </c>
      <c r="L335" s="73">
        <f>L336+L355+L391+L398+L405+L410+L418+L429+L440</f>
        <v>167617.36999999997</v>
      </c>
      <c r="M335" s="73">
        <f t="shared" si="12"/>
        <v>18.276523604993447</v>
      </c>
    </row>
    <row r="336" spans="1:13" ht="25.5" customHeight="1">
      <c r="A336" s="42" t="s">
        <v>453</v>
      </c>
      <c r="B336" s="43" t="s">
        <v>101</v>
      </c>
      <c r="C336" s="44"/>
      <c r="D336" s="73">
        <f>D337+D341+D344+D348+D351+D353</f>
        <v>322006.68999999994</v>
      </c>
      <c r="E336" s="41"/>
      <c r="F336" s="28"/>
      <c r="G336" s="3"/>
      <c r="K336" s="73">
        <f>K337+K341+K344+K348+K351+K353</f>
        <v>325245.62999999995</v>
      </c>
      <c r="L336" s="73">
        <f>L337+L341+L344+L348+L351+L353</f>
        <v>63647.51</v>
      </c>
      <c r="M336" s="73">
        <f t="shared" si="12"/>
        <v>19.569059236860465</v>
      </c>
    </row>
    <row r="337" spans="1:13" ht="45" customHeight="1">
      <c r="A337" s="22" t="s">
        <v>95</v>
      </c>
      <c r="B337" s="34" t="s">
        <v>102</v>
      </c>
      <c r="C337" s="33" t="s">
        <v>7</v>
      </c>
      <c r="D337" s="74">
        <f>D338+D339+D340</f>
        <v>211699.92999999996</v>
      </c>
      <c r="E337" s="41"/>
      <c r="F337" s="28"/>
      <c r="G337" s="3"/>
      <c r="K337" s="74">
        <f>K338+K339+K340</f>
        <v>215262.86999999997</v>
      </c>
      <c r="L337" s="74">
        <f>L338+L339+L340</f>
        <v>42338.82</v>
      </c>
      <c r="M337" s="73">
        <f t="shared" si="12"/>
        <v>19.668426793715057</v>
      </c>
    </row>
    <row r="338" spans="1:13" ht="66.75" customHeight="1">
      <c r="A338" s="22" t="s">
        <v>17</v>
      </c>
      <c r="B338" s="34" t="s">
        <v>102</v>
      </c>
      <c r="C338" s="33">
        <v>100</v>
      </c>
      <c r="D338" s="74">
        <v>128995.23</v>
      </c>
      <c r="E338" s="41"/>
      <c r="F338" s="28"/>
      <c r="G338" s="3"/>
      <c r="K338" s="74">
        <v>129325.23</v>
      </c>
      <c r="L338" s="74">
        <v>23715.29</v>
      </c>
      <c r="M338" s="73">
        <f t="shared" si="12"/>
        <v>18.337713375804551</v>
      </c>
    </row>
    <row r="339" spans="1:13" ht="25.5" customHeight="1">
      <c r="A339" s="22" t="s">
        <v>9</v>
      </c>
      <c r="B339" s="34" t="s">
        <v>102</v>
      </c>
      <c r="C339" s="33">
        <v>200</v>
      </c>
      <c r="D339" s="74">
        <v>74872.179999999993</v>
      </c>
      <c r="E339" s="41"/>
      <c r="F339" s="28"/>
      <c r="G339" s="3"/>
      <c r="K339" s="74">
        <v>78105.119999999995</v>
      </c>
      <c r="L339" s="74">
        <v>17168.82</v>
      </c>
      <c r="M339" s="73">
        <f t="shared" si="12"/>
        <v>21.981683147020327</v>
      </c>
    </row>
    <row r="340" spans="1:13" ht="25.5" customHeight="1">
      <c r="A340" s="22" t="s">
        <v>11</v>
      </c>
      <c r="B340" s="34" t="s">
        <v>102</v>
      </c>
      <c r="C340" s="33">
        <v>800</v>
      </c>
      <c r="D340" s="74">
        <v>7832.52</v>
      </c>
      <c r="E340" s="41"/>
      <c r="F340" s="28"/>
      <c r="G340" s="3"/>
      <c r="K340" s="74">
        <v>7832.52</v>
      </c>
      <c r="L340" s="74">
        <v>1454.71</v>
      </c>
      <c r="M340" s="73">
        <f t="shared" si="12"/>
        <v>18.572694356350191</v>
      </c>
    </row>
    <row r="341" spans="1:13" ht="64.5" customHeight="1">
      <c r="A341" s="61" t="s">
        <v>366</v>
      </c>
      <c r="B341" s="34" t="s">
        <v>103</v>
      </c>
      <c r="C341" s="33" t="s">
        <v>7</v>
      </c>
      <c r="D341" s="74">
        <f>D342+D343</f>
        <v>7405.44</v>
      </c>
      <c r="E341" s="41"/>
      <c r="F341" s="28"/>
      <c r="G341" s="3"/>
      <c r="K341" s="74">
        <f>K342+K343</f>
        <v>7405.44</v>
      </c>
      <c r="L341" s="74">
        <f>L342+L343</f>
        <v>3349.28</v>
      </c>
      <c r="M341" s="73">
        <f t="shared" si="12"/>
        <v>45.227292368853171</v>
      </c>
    </row>
    <row r="342" spans="1:13" ht="25.5" customHeight="1">
      <c r="A342" s="22" t="s">
        <v>9</v>
      </c>
      <c r="B342" s="34" t="s">
        <v>103</v>
      </c>
      <c r="C342" s="33">
        <v>200</v>
      </c>
      <c r="D342" s="74">
        <v>109.44</v>
      </c>
      <c r="E342" s="41"/>
      <c r="F342" s="28"/>
      <c r="G342" s="3"/>
      <c r="K342" s="74">
        <v>109.44</v>
      </c>
      <c r="L342" s="74">
        <v>49.3</v>
      </c>
      <c r="M342" s="73">
        <f t="shared" si="12"/>
        <v>45.047514619883039</v>
      </c>
    </row>
    <row r="343" spans="1:13" ht="25.5" customHeight="1">
      <c r="A343" s="22" t="s">
        <v>10</v>
      </c>
      <c r="B343" s="34" t="s">
        <v>103</v>
      </c>
      <c r="C343" s="33">
        <v>300</v>
      </c>
      <c r="D343" s="74">
        <v>7296</v>
      </c>
      <c r="E343" s="41"/>
      <c r="F343" s="28"/>
      <c r="G343" s="3"/>
      <c r="K343" s="74">
        <v>7296</v>
      </c>
      <c r="L343" s="74">
        <v>3299.98</v>
      </c>
      <c r="M343" s="73">
        <f t="shared" si="12"/>
        <v>45.229989035087719</v>
      </c>
    </row>
    <row r="344" spans="1:13" ht="96.75" customHeight="1">
      <c r="A344" s="89" t="s">
        <v>361</v>
      </c>
      <c r="B344" s="34" t="s">
        <v>136</v>
      </c>
      <c r="C344" s="33" t="s">
        <v>7</v>
      </c>
      <c r="D344" s="74">
        <f>D345+D346+D347</f>
        <v>98566.45</v>
      </c>
      <c r="E344" s="41"/>
      <c r="F344" s="28"/>
      <c r="G344" s="3"/>
      <c r="K344" s="74">
        <f>K345+K346+K347</f>
        <v>98566.45</v>
      </c>
      <c r="L344" s="74">
        <f>L345+L346+L347</f>
        <v>16195.68</v>
      </c>
      <c r="M344" s="73">
        <f t="shared" si="12"/>
        <v>16.431229896176642</v>
      </c>
    </row>
    <row r="345" spans="1:13" ht="58.5" customHeight="1">
      <c r="A345" s="22" t="s">
        <v>17</v>
      </c>
      <c r="B345" s="34" t="s">
        <v>136</v>
      </c>
      <c r="C345" s="33">
        <v>100</v>
      </c>
      <c r="D345" s="74">
        <v>95872.45</v>
      </c>
      <c r="E345" s="41"/>
      <c r="F345" s="28"/>
      <c r="G345" s="3"/>
      <c r="K345" s="74">
        <v>95872.45</v>
      </c>
      <c r="L345" s="74">
        <v>16195.68</v>
      </c>
      <c r="M345" s="73">
        <f t="shared" si="12"/>
        <v>16.892944740642385</v>
      </c>
    </row>
    <row r="346" spans="1:13" ht="25.5" customHeight="1">
      <c r="A346" s="22" t="s">
        <v>9</v>
      </c>
      <c r="B346" s="34" t="s">
        <v>136</v>
      </c>
      <c r="C346" s="33">
        <v>200</v>
      </c>
      <c r="D346" s="74">
        <v>724</v>
      </c>
      <c r="E346" s="41"/>
      <c r="F346" s="28"/>
      <c r="G346" s="3"/>
      <c r="K346" s="74">
        <v>724</v>
      </c>
      <c r="L346" s="74">
        <v>0</v>
      </c>
      <c r="M346" s="73">
        <f t="shared" si="12"/>
        <v>0</v>
      </c>
    </row>
    <row r="347" spans="1:13" ht="25.5" customHeight="1">
      <c r="A347" s="22" t="s">
        <v>11</v>
      </c>
      <c r="B347" s="34" t="s">
        <v>136</v>
      </c>
      <c r="C347" s="33">
        <v>800</v>
      </c>
      <c r="D347" s="74">
        <v>1970</v>
      </c>
      <c r="E347" s="41"/>
      <c r="F347" s="28"/>
      <c r="G347" s="3"/>
      <c r="K347" s="74">
        <v>1970</v>
      </c>
      <c r="L347" s="74">
        <v>0</v>
      </c>
      <c r="M347" s="73">
        <f t="shared" si="12"/>
        <v>0</v>
      </c>
    </row>
    <row r="348" spans="1:13" ht="81" customHeight="1">
      <c r="A348" s="22" t="s">
        <v>500</v>
      </c>
      <c r="B348" s="34" t="s">
        <v>104</v>
      </c>
      <c r="C348" s="33" t="s">
        <v>7</v>
      </c>
      <c r="D348" s="74">
        <f>D349+D350</f>
        <v>3744.86</v>
      </c>
      <c r="E348" s="41"/>
      <c r="F348" s="28"/>
      <c r="G348" s="3"/>
      <c r="K348" s="74">
        <f>K349+K350</f>
        <v>3744.86</v>
      </c>
      <c r="L348" s="74">
        <f>L349+L350</f>
        <v>1763.73</v>
      </c>
      <c r="M348" s="73">
        <f t="shared" si="12"/>
        <v>47.097354774277271</v>
      </c>
    </row>
    <row r="349" spans="1:13" ht="59.25" customHeight="1">
      <c r="A349" s="22" t="s">
        <v>17</v>
      </c>
      <c r="B349" s="34" t="s">
        <v>104</v>
      </c>
      <c r="C349" s="33">
        <v>100</v>
      </c>
      <c r="D349" s="74">
        <v>3000</v>
      </c>
      <c r="E349" s="41"/>
      <c r="F349" s="28"/>
      <c r="G349" s="3"/>
      <c r="K349" s="74">
        <v>3000</v>
      </c>
      <c r="L349" s="74">
        <v>1333.77</v>
      </c>
      <c r="M349" s="73">
        <f t="shared" si="12"/>
        <v>44.458999999999996</v>
      </c>
    </row>
    <row r="350" spans="1:13" ht="25.5" customHeight="1">
      <c r="A350" s="22" t="s">
        <v>10</v>
      </c>
      <c r="B350" s="34" t="s">
        <v>104</v>
      </c>
      <c r="C350" s="33">
        <v>300</v>
      </c>
      <c r="D350" s="74">
        <v>744.86</v>
      </c>
      <c r="E350" s="41"/>
      <c r="F350" s="28"/>
      <c r="G350" s="3"/>
      <c r="K350" s="74">
        <v>744.86</v>
      </c>
      <c r="L350" s="74">
        <v>429.96</v>
      </c>
      <c r="M350" s="73">
        <f t="shared" si="12"/>
        <v>57.723599065596218</v>
      </c>
    </row>
    <row r="351" spans="1:13" ht="41.25" customHeight="1">
      <c r="A351" s="22" t="s">
        <v>362</v>
      </c>
      <c r="B351" s="107" t="s">
        <v>296</v>
      </c>
      <c r="C351" s="106" t="s">
        <v>7</v>
      </c>
      <c r="D351" s="74">
        <f>D352</f>
        <v>280.01</v>
      </c>
      <c r="E351" s="41"/>
      <c r="F351" s="28"/>
      <c r="G351" s="3"/>
      <c r="K351" s="74">
        <f>K352</f>
        <v>266.01</v>
      </c>
      <c r="L351" s="74">
        <f>L352</f>
        <v>0</v>
      </c>
      <c r="M351" s="73">
        <f t="shared" si="12"/>
        <v>0</v>
      </c>
    </row>
    <row r="352" spans="1:13" ht="25.5" customHeight="1">
      <c r="A352" s="22" t="s">
        <v>9</v>
      </c>
      <c r="B352" s="107" t="s">
        <v>296</v>
      </c>
      <c r="C352" s="106">
        <v>200</v>
      </c>
      <c r="D352" s="74">
        <v>280.01</v>
      </c>
      <c r="E352" s="41"/>
      <c r="F352" s="28"/>
      <c r="G352" s="3"/>
      <c r="K352" s="74">
        <v>266.01</v>
      </c>
      <c r="L352" s="74">
        <v>0</v>
      </c>
      <c r="M352" s="73">
        <f t="shared" si="12"/>
        <v>0</v>
      </c>
    </row>
    <row r="353" spans="1:13" ht="42.75" customHeight="1">
      <c r="A353" s="22" t="s">
        <v>403</v>
      </c>
      <c r="B353" s="109" t="s">
        <v>404</v>
      </c>
      <c r="C353" s="108" t="s">
        <v>7</v>
      </c>
      <c r="D353" s="74">
        <f>D354</f>
        <v>310</v>
      </c>
      <c r="E353" s="41"/>
      <c r="F353" s="28"/>
      <c r="G353" s="3"/>
      <c r="K353" s="74">
        <f>K354</f>
        <v>0</v>
      </c>
      <c r="L353" s="74">
        <f>L354</f>
        <v>0</v>
      </c>
      <c r="M353" s="73">
        <v>0</v>
      </c>
    </row>
    <row r="354" spans="1:13" ht="25.5" customHeight="1">
      <c r="A354" s="22" t="s">
        <v>9</v>
      </c>
      <c r="B354" s="109" t="s">
        <v>404</v>
      </c>
      <c r="C354" s="108">
        <v>200</v>
      </c>
      <c r="D354" s="74">
        <v>310</v>
      </c>
      <c r="E354" s="41"/>
      <c r="F354" s="28"/>
      <c r="G354" s="3"/>
      <c r="K354" s="74">
        <v>0</v>
      </c>
      <c r="L354" s="74">
        <v>0</v>
      </c>
      <c r="M354" s="73">
        <v>0</v>
      </c>
    </row>
    <row r="355" spans="1:13" ht="25.5" customHeight="1">
      <c r="A355" s="42" t="s">
        <v>454</v>
      </c>
      <c r="B355" s="43" t="s">
        <v>105</v>
      </c>
      <c r="C355" s="44" t="s">
        <v>7</v>
      </c>
      <c r="D355" s="73">
        <f>D356+D362+D366+D368+D374+D376+D379+D381+D388+D384+D386+D372+D364+D360</f>
        <v>453922.89</v>
      </c>
      <c r="E355" s="41"/>
      <c r="F355" s="28"/>
      <c r="G355" s="3"/>
      <c r="K355" s="73">
        <f>K356+K362+K366+K368+K374+K376+K379+K381+K388+K384+K386+K372+K364+K360</f>
        <v>486532.77999999997</v>
      </c>
      <c r="L355" s="73">
        <f>L356+L362+L366+L368+L374+L376+L379+L381+L388+L384+L386+L372+L364+L360</f>
        <v>85001.349999999991</v>
      </c>
      <c r="M355" s="73">
        <f t="shared" si="12"/>
        <v>17.470837216764714</v>
      </c>
    </row>
    <row r="356" spans="1:13" ht="34.5" customHeight="1">
      <c r="A356" s="22" t="s">
        <v>56</v>
      </c>
      <c r="B356" s="34" t="s">
        <v>106</v>
      </c>
      <c r="C356" s="33" t="s">
        <v>7</v>
      </c>
      <c r="D356" s="74">
        <f>D357+D358+D359</f>
        <v>166612.6</v>
      </c>
      <c r="E356" s="41"/>
      <c r="F356" s="28"/>
      <c r="G356" s="3"/>
      <c r="K356" s="74">
        <f>K357+K358+K359</f>
        <v>172059.31</v>
      </c>
      <c r="L356" s="74">
        <f>L357+L358+L359</f>
        <v>38506.449999999997</v>
      </c>
      <c r="M356" s="73">
        <f t="shared" si="12"/>
        <v>22.37975381861057</v>
      </c>
    </row>
    <row r="357" spans="1:13" ht="53.25" customHeight="1">
      <c r="A357" s="22" t="s">
        <v>17</v>
      </c>
      <c r="B357" s="34" t="s">
        <v>106</v>
      </c>
      <c r="C357" s="33">
        <v>100</v>
      </c>
      <c r="D357" s="74">
        <v>90055.16</v>
      </c>
      <c r="E357" s="41"/>
      <c r="F357" s="28"/>
      <c r="G357" s="3"/>
      <c r="K357" s="74">
        <v>90896.16</v>
      </c>
      <c r="L357" s="74">
        <v>17205.14</v>
      </c>
      <c r="M357" s="73">
        <f t="shared" si="12"/>
        <v>18.92834636798738</v>
      </c>
    </row>
    <row r="358" spans="1:13" ht="25.5" customHeight="1">
      <c r="A358" s="22" t="s">
        <v>9</v>
      </c>
      <c r="B358" s="34" t="s">
        <v>106</v>
      </c>
      <c r="C358" s="33">
        <v>200</v>
      </c>
      <c r="D358" s="74">
        <v>68920.929999999993</v>
      </c>
      <c r="E358" s="41"/>
      <c r="F358" s="28"/>
      <c r="G358" s="3"/>
      <c r="K358" s="74">
        <v>73526.64</v>
      </c>
      <c r="L358" s="74">
        <v>19795.45</v>
      </c>
      <c r="M358" s="73">
        <f t="shared" si="12"/>
        <v>26.922826882882177</v>
      </c>
    </row>
    <row r="359" spans="1:13" ht="25.5" customHeight="1">
      <c r="A359" s="22" t="s">
        <v>11</v>
      </c>
      <c r="B359" s="34" t="s">
        <v>106</v>
      </c>
      <c r="C359" s="33">
        <v>800</v>
      </c>
      <c r="D359" s="74">
        <v>7636.51</v>
      </c>
      <c r="E359" s="41"/>
      <c r="F359" s="28"/>
      <c r="G359" s="3"/>
      <c r="K359" s="74">
        <v>7636.51</v>
      </c>
      <c r="L359" s="74">
        <v>1505.86</v>
      </c>
      <c r="M359" s="73">
        <f t="shared" si="12"/>
        <v>19.719217286430577</v>
      </c>
    </row>
    <row r="360" spans="1:13" ht="56.25">
      <c r="A360" s="88" t="s">
        <v>549</v>
      </c>
      <c r="B360" s="109" t="s">
        <v>550</v>
      </c>
      <c r="C360" s="108" t="s">
        <v>7</v>
      </c>
      <c r="D360" s="74">
        <f>D361</f>
        <v>0</v>
      </c>
      <c r="E360" s="41"/>
      <c r="F360" s="28"/>
      <c r="G360" s="3"/>
      <c r="K360" s="74">
        <f>K361</f>
        <v>16666.849999999999</v>
      </c>
      <c r="L360" s="74">
        <f>L361</f>
        <v>0</v>
      </c>
      <c r="M360" s="73">
        <f t="shared" si="12"/>
        <v>0</v>
      </c>
    </row>
    <row r="361" spans="1:13" ht="25.5" customHeight="1">
      <c r="A361" s="88" t="s">
        <v>9</v>
      </c>
      <c r="B361" s="109" t="s">
        <v>550</v>
      </c>
      <c r="C361" s="108">
        <v>200</v>
      </c>
      <c r="D361" s="74">
        <v>0</v>
      </c>
      <c r="E361" s="41"/>
      <c r="F361" s="28"/>
      <c r="G361" s="3"/>
      <c r="K361" s="74">
        <v>16666.849999999999</v>
      </c>
      <c r="L361" s="74">
        <v>0</v>
      </c>
      <c r="M361" s="73">
        <f t="shared" si="12"/>
        <v>0</v>
      </c>
    </row>
    <row r="362" spans="1:13" ht="45" customHeight="1">
      <c r="A362" s="65" t="s">
        <v>362</v>
      </c>
      <c r="B362" s="107" t="s">
        <v>275</v>
      </c>
      <c r="C362" s="92" t="s">
        <v>7</v>
      </c>
      <c r="D362" s="74">
        <f>D363</f>
        <v>10788.44</v>
      </c>
      <c r="E362" s="41"/>
      <c r="F362" s="28"/>
      <c r="G362" s="3"/>
      <c r="K362" s="74">
        <f>K363</f>
        <v>10802.44</v>
      </c>
      <c r="L362" s="74">
        <f>L363</f>
        <v>0</v>
      </c>
      <c r="M362" s="73">
        <f t="shared" si="12"/>
        <v>0</v>
      </c>
    </row>
    <row r="363" spans="1:13" ht="25.5" customHeight="1">
      <c r="A363" s="88" t="s">
        <v>9</v>
      </c>
      <c r="B363" s="107" t="s">
        <v>275</v>
      </c>
      <c r="C363" s="92">
        <v>200</v>
      </c>
      <c r="D363" s="74">
        <v>10788.44</v>
      </c>
      <c r="E363" s="41"/>
      <c r="F363" s="28"/>
      <c r="G363" s="3"/>
      <c r="K363" s="74">
        <v>10802.44</v>
      </c>
      <c r="L363" s="74">
        <v>0</v>
      </c>
      <c r="M363" s="73">
        <f t="shared" si="12"/>
        <v>0</v>
      </c>
    </row>
    <row r="364" spans="1:13" ht="37.5">
      <c r="A364" s="88" t="s">
        <v>548</v>
      </c>
      <c r="B364" s="109" t="s">
        <v>543</v>
      </c>
      <c r="C364" s="108" t="s">
        <v>7</v>
      </c>
      <c r="D364" s="74">
        <f>D365</f>
        <v>0</v>
      </c>
      <c r="E364" s="41"/>
      <c r="F364" s="28"/>
      <c r="G364" s="3"/>
      <c r="K364" s="74">
        <f>K365</f>
        <v>7330.22</v>
      </c>
      <c r="L364" s="74">
        <f>L365</f>
        <v>452.6</v>
      </c>
      <c r="M364" s="73">
        <f t="shared" si="12"/>
        <v>6.1744395120473872</v>
      </c>
    </row>
    <row r="365" spans="1:13" ht="25.5" customHeight="1">
      <c r="A365" s="88" t="s">
        <v>9</v>
      </c>
      <c r="B365" s="109" t="s">
        <v>543</v>
      </c>
      <c r="C365" s="108">
        <v>200</v>
      </c>
      <c r="D365" s="74">
        <v>0</v>
      </c>
      <c r="E365" s="41"/>
      <c r="F365" s="28"/>
      <c r="G365" s="3"/>
      <c r="K365" s="74">
        <v>7330.22</v>
      </c>
      <c r="L365" s="74">
        <v>452.6</v>
      </c>
      <c r="M365" s="73">
        <f t="shared" si="12"/>
        <v>6.1744395120473872</v>
      </c>
    </row>
    <row r="366" spans="1:13" ht="37.5">
      <c r="A366" s="61" t="s">
        <v>325</v>
      </c>
      <c r="B366" s="109" t="s">
        <v>324</v>
      </c>
      <c r="C366" s="108"/>
      <c r="D366" s="74">
        <f>D367</f>
        <v>5160.6400000000003</v>
      </c>
      <c r="E366" s="41"/>
      <c r="F366" s="28"/>
      <c r="G366" s="3"/>
      <c r="K366" s="74">
        <f>K367</f>
        <v>5160.6400000000003</v>
      </c>
      <c r="L366" s="74">
        <f>L367</f>
        <v>0</v>
      </c>
      <c r="M366" s="73">
        <f t="shared" si="12"/>
        <v>0</v>
      </c>
    </row>
    <row r="367" spans="1:13" ht="25.5" customHeight="1">
      <c r="A367" s="88" t="s">
        <v>9</v>
      </c>
      <c r="B367" s="109" t="s">
        <v>324</v>
      </c>
      <c r="C367" s="108">
        <v>200</v>
      </c>
      <c r="D367" s="74">
        <f>4835.01+325.63</f>
        <v>5160.6400000000003</v>
      </c>
      <c r="E367" s="41"/>
      <c r="F367" s="28"/>
      <c r="G367" s="3"/>
      <c r="K367" s="74">
        <f>4835.01+325.63</f>
        <v>5160.6400000000003</v>
      </c>
      <c r="L367" s="74">
        <v>0</v>
      </c>
      <c r="M367" s="73">
        <f t="shared" si="12"/>
        <v>0</v>
      </c>
    </row>
    <row r="368" spans="1:13" ht="142.5" customHeight="1">
      <c r="A368" s="89" t="s">
        <v>363</v>
      </c>
      <c r="B368" s="34" t="s">
        <v>137</v>
      </c>
      <c r="C368" s="33" t="s">
        <v>7</v>
      </c>
      <c r="D368" s="74">
        <f>D369+D370+D371</f>
        <v>248265.32</v>
      </c>
      <c r="E368" s="41"/>
      <c r="F368" s="28"/>
      <c r="G368" s="3"/>
      <c r="K368" s="74">
        <f>K369+K370+K371</f>
        <v>248265.32</v>
      </c>
      <c r="L368" s="74">
        <f>L369+L370+L371</f>
        <v>41435.129999999997</v>
      </c>
      <c r="M368" s="73">
        <f t="shared" si="12"/>
        <v>16.68985825325905</v>
      </c>
    </row>
    <row r="369" spans="1:13" ht="63.75" customHeight="1">
      <c r="A369" s="22" t="s">
        <v>17</v>
      </c>
      <c r="B369" s="34" t="s">
        <v>137</v>
      </c>
      <c r="C369" s="33">
        <v>100</v>
      </c>
      <c r="D369" s="74">
        <v>237007.32</v>
      </c>
      <c r="E369" s="41"/>
      <c r="F369" s="28"/>
      <c r="G369" s="3"/>
      <c r="K369" s="74">
        <v>237007.32</v>
      </c>
      <c r="L369" s="74">
        <v>41204.449999999997</v>
      </c>
      <c r="M369" s="73">
        <f t="shared" si="12"/>
        <v>17.385306917946668</v>
      </c>
    </row>
    <row r="370" spans="1:13" ht="25.5" customHeight="1">
      <c r="A370" s="22" t="s">
        <v>9</v>
      </c>
      <c r="B370" s="34" t="s">
        <v>137</v>
      </c>
      <c r="C370" s="33">
        <v>200</v>
      </c>
      <c r="D370" s="74">
        <v>6293</v>
      </c>
      <c r="E370" s="41"/>
      <c r="F370" s="28"/>
      <c r="G370" s="3"/>
      <c r="K370" s="74">
        <v>6293</v>
      </c>
      <c r="L370" s="74">
        <v>230.68</v>
      </c>
      <c r="M370" s="73">
        <f t="shared" si="12"/>
        <v>3.6656602574288892</v>
      </c>
    </row>
    <row r="371" spans="1:13" ht="25.5" customHeight="1">
      <c r="A371" s="22" t="s">
        <v>11</v>
      </c>
      <c r="B371" s="34" t="s">
        <v>137</v>
      </c>
      <c r="C371" s="33">
        <v>800</v>
      </c>
      <c r="D371" s="74">
        <v>4965</v>
      </c>
      <c r="E371" s="41"/>
      <c r="F371" s="28"/>
      <c r="G371" s="3"/>
      <c r="K371" s="74">
        <v>4965</v>
      </c>
      <c r="L371" s="74">
        <v>0</v>
      </c>
      <c r="M371" s="73">
        <f t="shared" si="12"/>
        <v>0</v>
      </c>
    </row>
    <row r="372" spans="1:13" ht="32.65" customHeight="1">
      <c r="A372" s="88" t="s">
        <v>534</v>
      </c>
      <c r="B372" s="109" t="s">
        <v>533</v>
      </c>
      <c r="C372" s="108" t="s">
        <v>7</v>
      </c>
      <c r="D372" s="74">
        <f>D373</f>
        <v>0</v>
      </c>
      <c r="E372" s="41"/>
      <c r="F372" s="28"/>
      <c r="G372" s="3"/>
      <c r="K372" s="74">
        <f>K373</f>
        <v>0</v>
      </c>
      <c r="L372" s="74">
        <f>L373</f>
        <v>0</v>
      </c>
      <c r="M372" s="73">
        <v>0</v>
      </c>
    </row>
    <row r="373" spans="1:13" ht="25.5" customHeight="1">
      <c r="A373" s="22" t="s">
        <v>9</v>
      </c>
      <c r="B373" s="109" t="s">
        <v>533</v>
      </c>
      <c r="C373" s="108">
        <v>200</v>
      </c>
      <c r="D373" s="74">
        <v>0</v>
      </c>
      <c r="E373" s="41"/>
      <c r="F373" s="28"/>
      <c r="G373" s="3"/>
      <c r="K373" s="74">
        <v>0</v>
      </c>
      <c r="L373" s="74">
        <v>0</v>
      </c>
      <c r="M373" s="73">
        <v>0</v>
      </c>
    </row>
    <row r="374" spans="1:13" ht="37.5">
      <c r="A374" s="22" t="s">
        <v>403</v>
      </c>
      <c r="B374" s="109" t="s">
        <v>405</v>
      </c>
      <c r="C374" s="108" t="s">
        <v>7</v>
      </c>
      <c r="D374" s="74">
        <f>D375</f>
        <v>721.28</v>
      </c>
      <c r="E374" s="41"/>
      <c r="F374" s="28"/>
      <c r="G374" s="3"/>
      <c r="K374" s="74">
        <f>K375</f>
        <v>1031.28</v>
      </c>
      <c r="L374" s="74">
        <f>L375</f>
        <v>0</v>
      </c>
      <c r="M374" s="73">
        <f t="shared" si="12"/>
        <v>0</v>
      </c>
    </row>
    <row r="375" spans="1:13" ht="25.5" customHeight="1">
      <c r="A375" s="22" t="s">
        <v>9</v>
      </c>
      <c r="B375" s="109" t="s">
        <v>405</v>
      </c>
      <c r="C375" s="108">
        <v>200</v>
      </c>
      <c r="D375" s="74">
        <v>721.28</v>
      </c>
      <c r="E375" s="41"/>
      <c r="F375" s="28"/>
      <c r="G375" s="3"/>
      <c r="K375" s="74">
        <v>1031.28</v>
      </c>
      <c r="L375" s="74">
        <v>0</v>
      </c>
      <c r="M375" s="73">
        <f t="shared" si="12"/>
        <v>0</v>
      </c>
    </row>
    <row r="376" spans="1:13" ht="78.75" customHeight="1">
      <c r="A376" s="22" t="s">
        <v>500</v>
      </c>
      <c r="B376" s="34" t="s">
        <v>107</v>
      </c>
      <c r="C376" s="33" t="s">
        <v>7</v>
      </c>
      <c r="D376" s="74">
        <f>D377+D378</f>
        <v>7716.4</v>
      </c>
      <c r="E376" s="41"/>
      <c r="F376" s="28"/>
      <c r="G376" s="3"/>
      <c r="K376" s="74">
        <f>K377+K378</f>
        <v>7716.4</v>
      </c>
      <c r="L376" s="74">
        <f>L377+L378</f>
        <v>3945.7599999999998</v>
      </c>
      <c r="M376" s="73">
        <f t="shared" si="12"/>
        <v>51.134726038048825</v>
      </c>
    </row>
    <row r="377" spans="1:13" ht="59.25" customHeight="1">
      <c r="A377" s="22" t="s">
        <v>17</v>
      </c>
      <c r="B377" s="34" t="s">
        <v>107</v>
      </c>
      <c r="C377" s="33">
        <v>100</v>
      </c>
      <c r="D377" s="74">
        <v>6800</v>
      </c>
      <c r="E377" s="41"/>
      <c r="F377" s="28"/>
      <c r="G377" s="3"/>
      <c r="K377" s="74">
        <v>6800</v>
      </c>
      <c r="L377" s="74">
        <v>3384.89</v>
      </c>
      <c r="M377" s="73">
        <f t="shared" si="12"/>
        <v>49.777794117647055</v>
      </c>
    </row>
    <row r="378" spans="1:13" ht="25.5" customHeight="1">
      <c r="A378" s="22" t="s">
        <v>10</v>
      </c>
      <c r="B378" s="34" t="s">
        <v>107</v>
      </c>
      <c r="C378" s="33">
        <v>300</v>
      </c>
      <c r="D378" s="74">
        <v>916.4</v>
      </c>
      <c r="E378" s="41"/>
      <c r="F378" s="28"/>
      <c r="G378" s="3"/>
      <c r="J378" s="2">
        <v>600</v>
      </c>
      <c r="K378" s="74">
        <v>916.4</v>
      </c>
      <c r="L378" s="74">
        <v>560.87</v>
      </c>
      <c r="M378" s="73">
        <f t="shared" si="12"/>
        <v>61.203622872108255</v>
      </c>
    </row>
    <row r="379" spans="1:13" ht="51.75" customHeight="1">
      <c r="A379" s="65" t="s">
        <v>278</v>
      </c>
      <c r="B379" s="68" t="s">
        <v>274</v>
      </c>
      <c r="C379" s="33" t="s">
        <v>7</v>
      </c>
      <c r="D379" s="74">
        <f>D380</f>
        <v>7488.2599999999993</v>
      </c>
      <c r="E379" s="41"/>
      <c r="F379" s="28"/>
      <c r="G379" s="3"/>
      <c r="K379" s="74">
        <f>K380</f>
        <v>7488.2599999999993</v>
      </c>
      <c r="L379" s="74">
        <f>L380</f>
        <v>0</v>
      </c>
      <c r="M379" s="73">
        <f t="shared" si="12"/>
        <v>0</v>
      </c>
    </row>
    <row r="380" spans="1:13" ht="25.5" customHeight="1">
      <c r="A380" s="65" t="s">
        <v>9</v>
      </c>
      <c r="B380" s="68" t="s">
        <v>274</v>
      </c>
      <c r="C380" s="33">
        <v>200</v>
      </c>
      <c r="D380" s="74">
        <f>6127.44+1360.82</f>
        <v>7488.2599999999993</v>
      </c>
      <c r="E380" s="41"/>
      <c r="F380" s="28"/>
      <c r="G380" s="3"/>
      <c r="K380" s="74">
        <f>6127.44+1360.82</f>
        <v>7488.2599999999993</v>
      </c>
      <c r="L380" s="74">
        <v>0</v>
      </c>
      <c r="M380" s="73">
        <f t="shared" si="12"/>
        <v>0</v>
      </c>
    </row>
    <row r="381" spans="1:13" ht="37.5">
      <c r="A381" s="88" t="s">
        <v>364</v>
      </c>
      <c r="B381" s="68" t="s">
        <v>504</v>
      </c>
      <c r="C381" s="108" t="s">
        <v>7</v>
      </c>
      <c r="D381" s="74">
        <f>D382+D383</f>
        <v>5437.91</v>
      </c>
      <c r="E381" s="41"/>
      <c r="F381" s="28"/>
      <c r="G381" s="3"/>
      <c r="K381" s="74">
        <f>K382+K383</f>
        <v>5437.91</v>
      </c>
      <c r="L381" s="74">
        <f>L382+L383</f>
        <v>661.41</v>
      </c>
      <c r="M381" s="73">
        <f t="shared" si="12"/>
        <v>12.162944954955119</v>
      </c>
    </row>
    <row r="382" spans="1:13" ht="75">
      <c r="A382" s="22" t="s">
        <v>17</v>
      </c>
      <c r="B382" s="68" t="s">
        <v>504</v>
      </c>
      <c r="C382" s="108">
        <v>100</v>
      </c>
      <c r="D382" s="74">
        <v>4907.91</v>
      </c>
      <c r="E382" s="41"/>
      <c r="F382" s="28"/>
      <c r="G382" s="3"/>
      <c r="K382" s="74">
        <v>4907.91</v>
      </c>
      <c r="L382" s="74">
        <v>661.41</v>
      </c>
      <c r="M382" s="73">
        <f t="shared" si="12"/>
        <v>13.476408491598256</v>
      </c>
    </row>
    <row r="383" spans="1:13" ht="37.5">
      <c r="A383" s="65" t="s">
        <v>9</v>
      </c>
      <c r="B383" s="68" t="s">
        <v>504</v>
      </c>
      <c r="C383" s="108">
        <v>200</v>
      </c>
      <c r="D383" s="74">
        <v>530</v>
      </c>
      <c r="E383" s="41"/>
      <c r="F383" s="28"/>
      <c r="G383" s="3"/>
      <c r="K383" s="74">
        <v>530</v>
      </c>
      <c r="L383" s="74">
        <v>0</v>
      </c>
      <c r="M383" s="73">
        <f t="shared" si="12"/>
        <v>0</v>
      </c>
    </row>
    <row r="384" spans="1:13" ht="56.25">
      <c r="A384" s="104" t="s">
        <v>515</v>
      </c>
      <c r="B384" s="109" t="s">
        <v>509</v>
      </c>
      <c r="C384" s="108" t="s">
        <v>7</v>
      </c>
      <c r="D384" s="74">
        <f>D385</f>
        <v>0</v>
      </c>
      <c r="E384" s="41"/>
      <c r="F384" s="28"/>
      <c r="G384" s="3"/>
      <c r="K384" s="74">
        <f>K385</f>
        <v>2700</v>
      </c>
      <c r="L384" s="74">
        <f>L385</f>
        <v>0</v>
      </c>
      <c r="M384" s="73">
        <f t="shared" si="12"/>
        <v>0</v>
      </c>
    </row>
    <row r="385" spans="1:13" ht="37.5">
      <c r="A385" s="99" t="s">
        <v>305</v>
      </c>
      <c r="B385" s="109" t="s">
        <v>509</v>
      </c>
      <c r="C385" s="108">
        <v>400</v>
      </c>
      <c r="D385" s="74">
        <v>0</v>
      </c>
      <c r="E385" s="41"/>
      <c r="F385" s="28"/>
      <c r="G385" s="3"/>
      <c r="K385" s="74">
        <v>2700</v>
      </c>
      <c r="L385" s="74">
        <v>0</v>
      </c>
      <c r="M385" s="73">
        <f t="shared" si="12"/>
        <v>0</v>
      </c>
    </row>
    <row r="386" spans="1:13" ht="56.25">
      <c r="A386" s="104" t="s">
        <v>516</v>
      </c>
      <c r="B386" s="109" t="s">
        <v>510</v>
      </c>
      <c r="C386" s="108" t="s">
        <v>7</v>
      </c>
      <c r="D386" s="74">
        <f>D387</f>
        <v>0</v>
      </c>
      <c r="E386" s="41"/>
      <c r="F386" s="28"/>
      <c r="G386" s="3"/>
      <c r="K386" s="74">
        <f>K387</f>
        <v>142.11000000000001</v>
      </c>
      <c r="L386" s="74">
        <f>L387</f>
        <v>0</v>
      </c>
      <c r="M386" s="73">
        <f t="shared" si="12"/>
        <v>0</v>
      </c>
    </row>
    <row r="387" spans="1:13" ht="37.5">
      <c r="A387" s="99" t="s">
        <v>305</v>
      </c>
      <c r="B387" s="109" t="s">
        <v>510</v>
      </c>
      <c r="C387" s="108">
        <v>400</v>
      </c>
      <c r="D387" s="74">
        <v>0</v>
      </c>
      <c r="E387" s="41"/>
      <c r="F387" s="28"/>
      <c r="G387" s="3"/>
      <c r="K387" s="74">
        <v>142.11000000000001</v>
      </c>
      <c r="L387" s="74">
        <v>0</v>
      </c>
      <c r="M387" s="73">
        <f t="shared" si="12"/>
        <v>0</v>
      </c>
    </row>
    <row r="388" spans="1:13" ht="25.5" customHeight="1">
      <c r="A388" s="119" t="s">
        <v>496</v>
      </c>
      <c r="B388" s="68" t="s">
        <v>323</v>
      </c>
      <c r="C388" s="108"/>
      <c r="D388" s="74">
        <f>D389</f>
        <v>1732.04</v>
      </c>
      <c r="E388" s="41"/>
      <c r="F388" s="28"/>
      <c r="G388" s="3"/>
      <c r="K388" s="74">
        <f>K389</f>
        <v>1732.04</v>
      </c>
      <c r="L388" s="74">
        <f>L389</f>
        <v>0</v>
      </c>
      <c r="M388" s="73">
        <f t="shared" si="12"/>
        <v>0</v>
      </c>
    </row>
    <row r="389" spans="1:13" ht="42.75" customHeight="1">
      <c r="A389" s="118" t="s">
        <v>365</v>
      </c>
      <c r="B389" s="68" t="s">
        <v>323</v>
      </c>
      <c r="C389" s="33" t="s">
        <v>7</v>
      </c>
      <c r="D389" s="74">
        <f>D390</f>
        <v>1732.04</v>
      </c>
      <c r="E389" s="41"/>
      <c r="F389" s="28"/>
      <c r="G389" s="3"/>
      <c r="K389" s="74">
        <f>K390</f>
        <v>1732.04</v>
      </c>
      <c r="L389" s="74">
        <f>L390</f>
        <v>0</v>
      </c>
      <c r="M389" s="73">
        <f t="shared" si="12"/>
        <v>0</v>
      </c>
    </row>
    <row r="390" spans="1:13" ht="25.5" customHeight="1">
      <c r="A390" s="65" t="s">
        <v>9</v>
      </c>
      <c r="B390" s="68" t="s">
        <v>323</v>
      </c>
      <c r="C390" s="33">
        <v>200</v>
      </c>
      <c r="D390" s="74">
        <v>1732.04</v>
      </c>
      <c r="E390" s="41"/>
      <c r="F390" s="28"/>
      <c r="G390" s="3"/>
      <c r="K390" s="74">
        <v>1732.04</v>
      </c>
      <c r="L390" s="74">
        <v>0</v>
      </c>
      <c r="M390" s="73">
        <f t="shared" si="12"/>
        <v>0</v>
      </c>
    </row>
    <row r="391" spans="1:13" ht="39.75" customHeight="1">
      <c r="A391" s="42" t="s">
        <v>455</v>
      </c>
      <c r="B391" s="43" t="s">
        <v>108</v>
      </c>
      <c r="C391" s="44" t="s">
        <v>7</v>
      </c>
      <c r="D391" s="73">
        <f>D392+D396</f>
        <v>40151.679999999993</v>
      </c>
      <c r="E391" s="41"/>
      <c r="F391" s="28"/>
      <c r="G391" s="3"/>
      <c r="K391" s="73">
        <f>K392+K396</f>
        <v>40185.450000000004</v>
      </c>
      <c r="L391" s="73">
        <f>L392+L396</f>
        <v>7518.4599999999991</v>
      </c>
      <c r="M391" s="73">
        <f t="shared" si="12"/>
        <v>18.709408504819528</v>
      </c>
    </row>
    <row r="392" spans="1:13" ht="39.75" customHeight="1">
      <c r="A392" s="22" t="s">
        <v>95</v>
      </c>
      <c r="B392" s="34" t="s">
        <v>109</v>
      </c>
      <c r="C392" s="33" t="s">
        <v>7</v>
      </c>
      <c r="D392" s="74">
        <f>D393+D394+D395</f>
        <v>40125.119999999995</v>
      </c>
      <c r="E392" s="41"/>
      <c r="F392" s="28"/>
      <c r="G392" s="3"/>
      <c r="K392" s="74">
        <f>K393+K394+K395</f>
        <v>40158.890000000007</v>
      </c>
      <c r="L392" s="74">
        <f>L393+L394+L395</f>
        <v>7507.4599999999991</v>
      </c>
      <c r="M392" s="73">
        <f t="shared" si="12"/>
        <v>18.694391204537769</v>
      </c>
    </row>
    <row r="393" spans="1:13" ht="55.5" customHeight="1">
      <c r="A393" s="22" t="s">
        <v>17</v>
      </c>
      <c r="B393" s="34" t="s">
        <v>109</v>
      </c>
      <c r="C393" s="33">
        <v>100</v>
      </c>
      <c r="D393" s="74">
        <v>35959.339999999997</v>
      </c>
      <c r="E393" s="41"/>
      <c r="F393" s="28"/>
      <c r="G393" s="3"/>
      <c r="K393" s="74">
        <v>35580.300000000003</v>
      </c>
      <c r="L393" s="74">
        <v>6448.11</v>
      </c>
      <c r="M393" s="73">
        <f t="shared" si="12"/>
        <v>18.122697110479674</v>
      </c>
    </row>
    <row r="394" spans="1:13" ht="25.5" customHeight="1">
      <c r="A394" s="22" t="s">
        <v>9</v>
      </c>
      <c r="B394" s="34" t="s">
        <v>109</v>
      </c>
      <c r="C394" s="33">
        <v>200</v>
      </c>
      <c r="D394" s="74">
        <v>3951.18</v>
      </c>
      <c r="E394" s="41"/>
      <c r="F394" s="28"/>
      <c r="G394" s="3"/>
      <c r="K394" s="74">
        <v>4363.1899999999996</v>
      </c>
      <c r="L394" s="74">
        <v>983.69</v>
      </c>
      <c r="M394" s="73">
        <f t="shared" si="12"/>
        <v>22.545202019623261</v>
      </c>
    </row>
    <row r="395" spans="1:13" ht="25.5" customHeight="1">
      <c r="A395" s="22" t="s">
        <v>11</v>
      </c>
      <c r="B395" s="34" t="s">
        <v>109</v>
      </c>
      <c r="C395" s="33">
        <v>800</v>
      </c>
      <c r="D395" s="74">
        <v>214.6</v>
      </c>
      <c r="E395" s="41"/>
      <c r="F395" s="28"/>
      <c r="G395" s="3"/>
      <c r="K395" s="74">
        <v>215.4</v>
      </c>
      <c r="L395" s="74">
        <v>75.66</v>
      </c>
      <c r="M395" s="73">
        <f t="shared" ref="M395:M458" si="13">L395/K395*100</f>
        <v>35.125348189415043</v>
      </c>
    </row>
    <row r="396" spans="1:13" ht="93.75">
      <c r="A396" s="113" t="s">
        <v>337</v>
      </c>
      <c r="B396" s="109" t="s">
        <v>336</v>
      </c>
      <c r="C396" s="108" t="s">
        <v>7</v>
      </c>
      <c r="D396" s="74">
        <f>D397</f>
        <v>26.56</v>
      </c>
      <c r="E396" s="41"/>
      <c r="F396" s="28"/>
      <c r="G396" s="3"/>
      <c r="K396" s="74">
        <f>K397</f>
        <v>26.56</v>
      </c>
      <c r="L396" s="74">
        <f>L397</f>
        <v>11</v>
      </c>
      <c r="M396" s="73">
        <f t="shared" si="13"/>
        <v>41.415662650602414</v>
      </c>
    </row>
    <row r="397" spans="1:13" ht="75">
      <c r="A397" s="22" t="s">
        <v>17</v>
      </c>
      <c r="B397" s="109" t="s">
        <v>336</v>
      </c>
      <c r="C397" s="108">
        <v>100</v>
      </c>
      <c r="D397" s="74">
        <v>26.56</v>
      </c>
      <c r="E397" s="41"/>
      <c r="F397" s="28"/>
      <c r="G397" s="3"/>
      <c r="K397" s="74">
        <v>26.56</v>
      </c>
      <c r="L397" s="74">
        <v>11</v>
      </c>
      <c r="M397" s="73">
        <f t="shared" si="13"/>
        <v>41.415662650602414</v>
      </c>
    </row>
    <row r="398" spans="1:13" ht="44.25" customHeight="1">
      <c r="A398" s="42" t="s">
        <v>456</v>
      </c>
      <c r="B398" s="43" t="s">
        <v>110</v>
      </c>
      <c r="C398" s="44" t="s">
        <v>7</v>
      </c>
      <c r="D398" s="73">
        <f>D401+D399</f>
        <v>2437.0299999999997</v>
      </c>
      <c r="E398" s="41"/>
      <c r="F398" s="28"/>
      <c r="G398" s="3"/>
      <c r="K398" s="73">
        <f>K401+K399</f>
        <v>2476.3399999999997</v>
      </c>
      <c r="L398" s="73">
        <f>L401+L399</f>
        <v>476.5</v>
      </c>
      <c r="M398" s="73">
        <f t="shared" si="13"/>
        <v>19.24210730352052</v>
      </c>
    </row>
    <row r="399" spans="1:13" ht="25.5" customHeight="1">
      <c r="A399" s="22" t="s">
        <v>96</v>
      </c>
      <c r="B399" s="34" t="s">
        <v>111</v>
      </c>
      <c r="C399" s="44" t="s">
        <v>7</v>
      </c>
      <c r="D399" s="74">
        <f>D400</f>
        <v>160</v>
      </c>
      <c r="E399" s="41"/>
      <c r="F399" s="28"/>
      <c r="G399" s="3"/>
      <c r="K399" s="74">
        <f>K400</f>
        <v>160</v>
      </c>
      <c r="L399" s="74">
        <f>L400</f>
        <v>35.49</v>
      </c>
      <c r="M399" s="73">
        <f t="shared" si="13"/>
        <v>22.181250000000002</v>
      </c>
    </row>
    <row r="400" spans="1:13" ht="25.5" customHeight="1">
      <c r="A400" s="22" t="s">
        <v>9</v>
      </c>
      <c r="B400" s="34" t="s">
        <v>111</v>
      </c>
      <c r="C400" s="33">
        <v>200</v>
      </c>
      <c r="D400" s="74">
        <v>160</v>
      </c>
      <c r="E400" s="41"/>
      <c r="F400" s="28"/>
      <c r="G400" s="3"/>
      <c r="K400" s="74">
        <v>160</v>
      </c>
      <c r="L400" s="74">
        <v>35.49</v>
      </c>
      <c r="M400" s="73">
        <f t="shared" si="13"/>
        <v>22.181250000000002</v>
      </c>
    </row>
    <row r="401" spans="1:13" ht="44.25" customHeight="1">
      <c r="A401" s="22" t="s">
        <v>56</v>
      </c>
      <c r="B401" s="34" t="s">
        <v>112</v>
      </c>
      <c r="C401" s="44" t="s">
        <v>7</v>
      </c>
      <c r="D401" s="74">
        <f>D402+D403+D404</f>
        <v>2277.0299999999997</v>
      </c>
      <c r="E401" s="41"/>
      <c r="F401" s="28"/>
      <c r="G401" s="3"/>
      <c r="K401" s="74">
        <f>K402+K403+K404</f>
        <v>2316.3399999999997</v>
      </c>
      <c r="L401" s="74">
        <f>L402+L403+L404</f>
        <v>441.01</v>
      </c>
      <c r="M401" s="73">
        <f t="shared" si="13"/>
        <v>19.039087526010864</v>
      </c>
    </row>
    <row r="402" spans="1:13" ht="57.75" customHeight="1">
      <c r="A402" s="22" t="s">
        <v>17</v>
      </c>
      <c r="B402" s="34" t="s">
        <v>112</v>
      </c>
      <c r="C402" s="33">
        <v>100</v>
      </c>
      <c r="D402" s="74">
        <v>1730.07</v>
      </c>
      <c r="E402" s="41"/>
      <c r="F402" s="28"/>
      <c r="G402" s="3"/>
      <c r="K402" s="74">
        <v>1730.07</v>
      </c>
      <c r="L402" s="74">
        <v>372.81</v>
      </c>
      <c r="M402" s="73">
        <f t="shared" si="13"/>
        <v>21.548839064315317</v>
      </c>
    </row>
    <row r="403" spans="1:13" ht="25.5" customHeight="1">
      <c r="A403" s="22" t="s">
        <v>9</v>
      </c>
      <c r="B403" s="34" t="s">
        <v>112</v>
      </c>
      <c r="C403" s="33">
        <v>200</v>
      </c>
      <c r="D403" s="74">
        <v>544.86</v>
      </c>
      <c r="E403" s="41"/>
      <c r="F403" s="28"/>
      <c r="G403" s="3"/>
      <c r="K403" s="74">
        <v>584.16999999999996</v>
      </c>
      <c r="L403" s="74">
        <v>67.69</v>
      </c>
      <c r="M403" s="73">
        <f t="shared" si="13"/>
        <v>11.587380385846586</v>
      </c>
    </row>
    <row r="404" spans="1:13" ht="25.5" customHeight="1">
      <c r="A404" s="22" t="s">
        <v>11</v>
      </c>
      <c r="B404" s="34" t="s">
        <v>112</v>
      </c>
      <c r="C404" s="33">
        <v>800</v>
      </c>
      <c r="D404" s="74">
        <v>2.1</v>
      </c>
      <c r="E404" s="41"/>
      <c r="F404" s="28"/>
      <c r="G404" s="3"/>
      <c r="K404" s="74">
        <v>2.1</v>
      </c>
      <c r="L404" s="74">
        <v>0.51</v>
      </c>
      <c r="M404" s="73">
        <f t="shared" si="13"/>
        <v>24.285714285714285</v>
      </c>
    </row>
    <row r="405" spans="1:13" ht="39" customHeight="1">
      <c r="A405" s="42" t="s">
        <v>457</v>
      </c>
      <c r="B405" s="43" t="s">
        <v>113</v>
      </c>
      <c r="C405" s="44" t="s">
        <v>7</v>
      </c>
      <c r="D405" s="73">
        <f>D406</f>
        <v>5376.6</v>
      </c>
      <c r="E405" s="41"/>
      <c r="F405" s="28"/>
      <c r="G405" s="3"/>
      <c r="K405" s="73">
        <f>K406</f>
        <v>5381.82</v>
      </c>
      <c r="L405" s="73">
        <f>L406</f>
        <v>280.55</v>
      </c>
      <c r="M405" s="73">
        <f t="shared" si="13"/>
        <v>5.2129205361754947</v>
      </c>
    </row>
    <row r="406" spans="1:13" ht="41.25" customHeight="1">
      <c r="A406" s="22" t="s">
        <v>56</v>
      </c>
      <c r="B406" s="34" t="s">
        <v>114</v>
      </c>
      <c r="C406" s="44" t="s">
        <v>7</v>
      </c>
      <c r="D406" s="74">
        <f>D407+D408+D409</f>
        <v>5376.6</v>
      </c>
      <c r="E406" s="41"/>
      <c r="F406" s="28"/>
      <c r="G406" s="3"/>
      <c r="K406" s="74">
        <f>K407+K408+K409</f>
        <v>5381.82</v>
      </c>
      <c r="L406" s="74">
        <f>L407+L408+L409</f>
        <v>280.55</v>
      </c>
      <c r="M406" s="73">
        <f t="shared" si="13"/>
        <v>5.2129205361754947</v>
      </c>
    </row>
    <row r="407" spans="1:13" ht="58.5" customHeight="1">
      <c r="A407" s="22" t="s">
        <v>17</v>
      </c>
      <c r="B407" s="34" t="s">
        <v>114</v>
      </c>
      <c r="C407" s="33">
        <v>100</v>
      </c>
      <c r="D407" s="74">
        <v>2907.68</v>
      </c>
      <c r="E407" s="41"/>
      <c r="F407" s="28"/>
      <c r="G407" s="3"/>
      <c r="K407" s="74">
        <v>2907.68</v>
      </c>
      <c r="L407" s="74">
        <v>229.79</v>
      </c>
      <c r="M407" s="73">
        <f t="shared" si="13"/>
        <v>7.902864139107467</v>
      </c>
    </row>
    <row r="408" spans="1:13" ht="33" customHeight="1">
      <c r="A408" s="22" t="s">
        <v>9</v>
      </c>
      <c r="B408" s="34" t="s">
        <v>114</v>
      </c>
      <c r="C408" s="33">
        <v>200</v>
      </c>
      <c r="D408" s="74">
        <v>2432.8200000000002</v>
      </c>
      <c r="E408" s="41"/>
      <c r="F408" s="28"/>
      <c r="G408" s="3"/>
      <c r="K408" s="74">
        <v>2438.04</v>
      </c>
      <c r="L408" s="74">
        <v>38.21</v>
      </c>
      <c r="M408" s="73">
        <f t="shared" si="13"/>
        <v>1.5672425390887763</v>
      </c>
    </row>
    <row r="409" spans="1:13" ht="30.75" customHeight="1">
      <c r="A409" s="22" t="s">
        <v>11</v>
      </c>
      <c r="B409" s="34" t="s">
        <v>114</v>
      </c>
      <c r="C409" s="33">
        <v>800</v>
      </c>
      <c r="D409" s="74">
        <v>36.1</v>
      </c>
      <c r="E409" s="41"/>
      <c r="F409" s="28"/>
      <c r="G409" s="3"/>
      <c r="K409" s="74">
        <v>36.1</v>
      </c>
      <c r="L409" s="74">
        <v>12.55</v>
      </c>
      <c r="M409" s="73">
        <f t="shared" si="13"/>
        <v>34.764542936288088</v>
      </c>
    </row>
    <row r="410" spans="1:13" ht="39.75" customHeight="1">
      <c r="A410" s="42" t="s">
        <v>458</v>
      </c>
      <c r="B410" s="43" t="s">
        <v>115</v>
      </c>
      <c r="C410" s="44" t="s">
        <v>7</v>
      </c>
      <c r="D410" s="73">
        <f>D411+D414</f>
        <v>5329</v>
      </c>
      <c r="E410" s="41"/>
      <c r="F410" s="28"/>
      <c r="G410" s="3"/>
      <c r="K410" s="73">
        <f>K411+K414</f>
        <v>5651.17</v>
      </c>
      <c r="L410" s="73">
        <f>L411+L414</f>
        <v>0</v>
      </c>
      <c r="M410" s="73">
        <f t="shared" si="13"/>
        <v>0</v>
      </c>
    </row>
    <row r="411" spans="1:13" ht="39.75" customHeight="1">
      <c r="A411" s="22" t="s">
        <v>322</v>
      </c>
      <c r="B411" s="34" t="s">
        <v>116</v>
      </c>
      <c r="C411" s="44" t="s">
        <v>7</v>
      </c>
      <c r="D411" s="74">
        <f>D413+D412</f>
        <v>624</v>
      </c>
      <c r="E411" s="41"/>
      <c r="F411" s="28"/>
      <c r="G411" s="3"/>
      <c r="K411" s="74">
        <f>K413+K412</f>
        <v>624</v>
      </c>
      <c r="L411" s="74">
        <f>L413+L412</f>
        <v>0</v>
      </c>
      <c r="M411" s="73">
        <f t="shared" si="13"/>
        <v>0</v>
      </c>
    </row>
    <row r="412" spans="1:13" ht="39.75" customHeight="1">
      <c r="A412" s="22" t="s">
        <v>17</v>
      </c>
      <c r="B412" s="34" t="s">
        <v>116</v>
      </c>
      <c r="C412" s="33">
        <v>100</v>
      </c>
      <c r="D412" s="74">
        <v>0</v>
      </c>
      <c r="E412" s="41"/>
      <c r="F412" s="28"/>
      <c r="G412" s="3"/>
      <c r="K412" s="74">
        <v>0</v>
      </c>
      <c r="L412" s="74">
        <v>0</v>
      </c>
      <c r="M412" s="73">
        <v>0</v>
      </c>
    </row>
    <row r="413" spans="1:13" ht="21" customHeight="1">
      <c r="A413" s="22" t="s">
        <v>9</v>
      </c>
      <c r="B413" s="34" t="s">
        <v>116</v>
      </c>
      <c r="C413" s="33">
        <v>200</v>
      </c>
      <c r="D413" s="74">
        <v>624</v>
      </c>
      <c r="E413" s="41"/>
      <c r="F413" s="28"/>
      <c r="G413" s="3"/>
      <c r="K413" s="74">
        <v>624</v>
      </c>
      <c r="L413" s="74">
        <v>0</v>
      </c>
      <c r="M413" s="73">
        <f t="shared" si="13"/>
        <v>0</v>
      </c>
    </row>
    <row r="414" spans="1:13" ht="39.75" customHeight="1">
      <c r="A414" s="36" t="s">
        <v>135</v>
      </c>
      <c r="B414" s="34" t="s">
        <v>117</v>
      </c>
      <c r="C414" s="44" t="s">
        <v>7</v>
      </c>
      <c r="D414" s="74">
        <f>D416+D417+D415</f>
        <v>4705</v>
      </c>
      <c r="E414" s="41"/>
      <c r="F414" s="28"/>
      <c r="G414" s="3"/>
      <c r="K414" s="74">
        <f>K416+K417+K415</f>
        <v>5027.17</v>
      </c>
      <c r="L414" s="74">
        <f>L416+L417+L415</f>
        <v>0</v>
      </c>
      <c r="M414" s="73">
        <f t="shared" si="13"/>
        <v>0</v>
      </c>
    </row>
    <row r="415" spans="1:13" ht="58.5" customHeight="1">
      <c r="A415" s="22" t="s">
        <v>17</v>
      </c>
      <c r="B415" s="107" t="s">
        <v>117</v>
      </c>
      <c r="C415" s="106">
        <v>100</v>
      </c>
      <c r="D415" s="74">
        <v>54.3</v>
      </c>
      <c r="E415" s="41"/>
      <c r="F415" s="28"/>
      <c r="G415" s="3"/>
      <c r="K415" s="74">
        <v>54.3</v>
      </c>
      <c r="L415" s="74">
        <v>0</v>
      </c>
      <c r="M415" s="73">
        <f t="shared" si="13"/>
        <v>0</v>
      </c>
    </row>
    <row r="416" spans="1:13" ht="26.25" customHeight="1">
      <c r="A416" s="22" t="s">
        <v>9</v>
      </c>
      <c r="B416" s="34" t="s">
        <v>117</v>
      </c>
      <c r="C416" s="33">
        <v>200</v>
      </c>
      <c r="D416" s="74">
        <v>3786.7</v>
      </c>
      <c r="E416" s="41"/>
      <c r="F416" s="28"/>
      <c r="G416" s="3"/>
      <c r="K416" s="74">
        <v>4108.87</v>
      </c>
      <c r="L416" s="74">
        <v>0</v>
      </c>
      <c r="M416" s="73">
        <f t="shared" si="13"/>
        <v>0</v>
      </c>
    </row>
    <row r="417" spans="1:13" ht="24.75" customHeight="1">
      <c r="A417" s="36" t="s">
        <v>10</v>
      </c>
      <c r="B417" s="34" t="s">
        <v>117</v>
      </c>
      <c r="C417" s="33">
        <v>300</v>
      </c>
      <c r="D417" s="74">
        <v>864</v>
      </c>
      <c r="E417" s="41"/>
      <c r="F417" s="28"/>
      <c r="G417" s="3"/>
      <c r="K417" s="74">
        <v>864</v>
      </c>
      <c r="L417" s="74">
        <v>0</v>
      </c>
      <c r="M417" s="73">
        <f t="shared" si="13"/>
        <v>0</v>
      </c>
    </row>
    <row r="418" spans="1:13" ht="39.75" customHeight="1">
      <c r="A418" s="42" t="s">
        <v>459</v>
      </c>
      <c r="B418" s="43" t="s">
        <v>118</v>
      </c>
      <c r="C418" s="44" t="s">
        <v>7</v>
      </c>
      <c r="D418" s="73">
        <f>D419+D423+D425</f>
        <v>19863.900000000001</v>
      </c>
      <c r="E418" s="41"/>
      <c r="F418" s="28"/>
      <c r="G418" s="3"/>
      <c r="K418" s="73">
        <f>K419+K423+K425</f>
        <v>20578.82</v>
      </c>
      <c r="L418" s="73">
        <f>L419+L423+L425</f>
        <v>4871.05</v>
      </c>
      <c r="M418" s="73">
        <f t="shared" si="13"/>
        <v>23.670210439665638</v>
      </c>
    </row>
    <row r="419" spans="1:13" ht="29.25" customHeight="1">
      <c r="A419" s="22" t="s">
        <v>15</v>
      </c>
      <c r="B419" s="34" t="s">
        <v>119</v>
      </c>
      <c r="C419" s="33" t="s">
        <v>7</v>
      </c>
      <c r="D419" s="74">
        <f>D420+D421+D422</f>
        <v>567.93000000000006</v>
      </c>
      <c r="E419" s="41"/>
      <c r="F419" s="28"/>
      <c r="G419" s="3"/>
      <c r="K419" s="74">
        <f>K420+K421+K422</f>
        <v>591.06000000000006</v>
      </c>
      <c r="L419" s="74">
        <f>L420+L421+L422</f>
        <v>124.56</v>
      </c>
      <c r="M419" s="73">
        <f t="shared" si="13"/>
        <v>21.074002639325958</v>
      </c>
    </row>
    <row r="420" spans="1:13" ht="55.5" customHeight="1">
      <c r="A420" s="22" t="s">
        <v>17</v>
      </c>
      <c r="B420" s="34" t="s">
        <v>119</v>
      </c>
      <c r="C420" s="33">
        <v>100</v>
      </c>
      <c r="D420" s="74">
        <v>127.42</v>
      </c>
      <c r="E420" s="41"/>
      <c r="F420" s="28"/>
      <c r="G420" s="3"/>
      <c r="K420" s="74">
        <v>127.42</v>
      </c>
      <c r="L420" s="74">
        <v>0</v>
      </c>
      <c r="M420" s="73">
        <f t="shared" si="13"/>
        <v>0</v>
      </c>
    </row>
    <row r="421" spans="1:13" ht="24" customHeight="1">
      <c r="A421" s="22" t="s">
        <v>9</v>
      </c>
      <c r="B421" s="34" t="s">
        <v>119</v>
      </c>
      <c r="C421" s="33">
        <v>200</v>
      </c>
      <c r="D421" s="74">
        <v>436.66</v>
      </c>
      <c r="E421" s="41"/>
      <c r="F421" s="28"/>
      <c r="G421" s="3"/>
      <c r="K421" s="74">
        <v>459.79</v>
      </c>
      <c r="L421" s="74">
        <v>124.18</v>
      </c>
      <c r="M421" s="73">
        <f t="shared" si="13"/>
        <v>27.007981904782618</v>
      </c>
    </row>
    <row r="422" spans="1:13" ht="25.5" customHeight="1">
      <c r="A422" s="22" t="s">
        <v>11</v>
      </c>
      <c r="B422" s="34" t="s">
        <v>119</v>
      </c>
      <c r="C422" s="33">
        <v>800</v>
      </c>
      <c r="D422" s="74">
        <v>3.85</v>
      </c>
      <c r="E422" s="41"/>
      <c r="F422" s="28"/>
      <c r="G422" s="3"/>
      <c r="K422" s="74">
        <v>3.85</v>
      </c>
      <c r="L422" s="74">
        <v>0.38</v>
      </c>
      <c r="M422" s="73">
        <f t="shared" si="13"/>
        <v>9.8701298701298708</v>
      </c>
    </row>
    <row r="423" spans="1:13" ht="58.5" customHeight="1">
      <c r="A423" s="22" t="s">
        <v>17</v>
      </c>
      <c r="B423" s="34" t="s">
        <v>120</v>
      </c>
      <c r="C423" s="33" t="s">
        <v>7</v>
      </c>
      <c r="D423" s="74">
        <f>D424</f>
        <v>5431.67</v>
      </c>
      <c r="E423" s="41"/>
      <c r="F423" s="28"/>
      <c r="G423" s="3"/>
      <c r="K423" s="74">
        <f>K424</f>
        <v>5431.67</v>
      </c>
      <c r="L423" s="74">
        <f>L424</f>
        <v>1239.9100000000001</v>
      </c>
      <c r="M423" s="73">
        <f t="shared" si="13"/>
        <v>22.827417718675839</v>
      </c>
    </row>
    <row r="424" spans="1:13" ht="39.75" customHeight="1">
      <c r="A424" s="22" t="s">
        <v>25</v>
      </c>
      <c r="B424" s="34" t="s">
        <v>120</v>
      </c>
      <c r="C424" s="33">
        <v>100</v>
      </c>
      <c r="D424" s="74">
        <v>5431.67</v>
      </c>
      <c r="E424" s="41"/>
      <c r="F424" s="28"/>
      <c r="G424" s="3"/>
      <c r="K424" s="74">
        <v>5431.67</v>
      </c>
      <c r="L424" s="74">
        <v>1239.9100000000001</v>
      </c>
      <c r="M424" s="73">
        <f t="shared" si="13"/>
        <v>22.827417718675839</v>
      </c>
    </row>
    <row r="425" spans="1:13" ht="39.75" customHeight="1">
      <c r="A425" s="22" t="s">
        <v>56</v>
      </c>
      <c r="B425" s="34" t="s">
        <v>121</v>
      </c>
      <c r="C425" s="33" t="s">
        <v>7</v>
      </c>
      <c r="D425" s="74">
        <f>D426+D427+D428</f>
        <v>13864.3</v>
      </c>
      <c r="E425" s="41"/>
      <c r="F425" s="28"/>
      <c r="G425" s="3"/>
      <c r="K425" s="74">
        <f>K426+K427+K428</f>
        <v>14556.089999999998</v>
      </c>
      <c r="L425" s="74">
        <f>L426+L427+L428</f>
        <v>3506.5800000000004</v>
      </c>
      <c r="M425" s="73">
        <f t="shared" si="13"/>
        <v>24.090123103113548</v>
      </c>
    </row>
    <row r="426" spans="1:13" ht="59.25" customHeight="1">
      <c r="A426" s="22" t="s">
        <v>17</v>
      </c>
      <c r="B426" s="34" t="s">
        <v>121</v>
      </c>
      <c r="C426" s="33">
        <v>100</v>
      </c>
      <c r="D426" s="74">
        <v>11972.02</v>
      </c>
      <c r="E426" s="41"/>
      <c r="F426" s="28"/>
      <c r="G426" s="3"/>
      <c r="K426" s="74">
        <v>12482.47</v>
      </c>
      <c r="L426" s="74">
        <v>3034.55</v>
      </c>
      <c r="M426" s="73">
        <f t="shared" si="13"/>
        <v>24.310493035432895</v>
      </c>
    </row>
    <row r="427" spans="1:13" ht="26.25" customHeight="1">
      <c r="A427" s="22" t="s">
        <v>9</v>
      </c>
      <c r="B427" s="34" t="s">
        <v>121</v>
      </c>
      <c r="C427" s="33">
        <v>200</v>
      </c>
      <c r="D427" s="74">
        <v>1879.65</v>
      </c>
      <c r="E427" s="41"/>
      <c r="F427" s="28"/>
      <c r="G427" s="3"/>
      <c r="K427" s="74">
        <v>2060.9899999999998</v>
      </c>
      <c r="L427" s="74">
        <v>469.88</v>
      </c>
      <c r="M427" s="73">
        <f t="shared" si="13"/>
        <v>22.798752056050738</v>
      </c>
    </row>
    <row r="428" spans="1:13" ht="24" customHeight="1">
      <c r="A428" s="22" t="s">
        <v>11</v>
      </c>
      <c r="B428" s="34" t="s">
        <v>121</v>
      </c>
      <c r="C428" s="33">
        <v>800</v>
      </c>
      <c r="D428" s="74">
        <v>12.63</v>
      </c>
      <c r="E428" s="41"/>
      <c r="F428" s="28"/>
      <c r="G428" s="3"/>
      <c r="K428" s="74">
        <v>12.63</v>
      </c>
      <c r="L428" s="74">
        <v>2.15</v>
      </c>
      <c r="M428" s="73">
        <f t="shared" si="13"/>
        <v>17.022961203483767</v>
      </c>
    </row>
    <row r="429" spans="1:13" ht="39.75" customHeight="1">
      <c r="A429" s="42" t="s">
        <v>460</v>
      </c>
      <c r="B429" s="43" t="s">
        <v>122</v>
      </c>
      <c r="C429" s="33" t="s">
        <v>7</v>
      </c>
      <c r="D429" s="73">
        <f>D430+D432+D435+D438</f>
        <v>30586.440000000002</v>
      </c>
      <c r="E429" s="41"/>
      <c r="F429" s="28"/>
      <c r="G429" s="3"/>
      <c r="K429" s="73">
        <f>K430+K432+K435+K438</f>
        <v>30586.440000000002</v>
      </c>
      <c r="L429" s="73">
        <f>L430+L432+L435+L438</f>
        <v>5821.95</v>
      </c>
      <c r="M429" s="73">
        <f t="shared" si="13"/>
        <v>19.034415250679711</v>
      </c>
    </row>
    <row r="430" spans="1:13" ht="26.25" customHeight="1">
      <c r="A430" s="22" t="s">
        <v>147</v>
      </c>
      <c r="B430" s="34" t="s">
        <v>202</v>
      </c>
      <c r="C430" s="33" t="s">
        <v>7</v>
      </c>
      <c r="D430" s="74">
        <f>D431</f>
        <v>12937.93</v>
      </c>
      <c r="E430" s="41"/>
      <c r="F430" s="28"/>
      <c r="G430" s="3"/>
      <c r="K430" s="74">
        <f>K431</f>
        <v>12937.93</v>
      </c>
      <c r="L430" s="74">
        <f>L431</f>
        <v>2201.5</v>
      </c>
      <c r="M430" s="73">
        <f t="shared" si="13"/>
        <v>17.015859569498364</v>
      </c>
    </row>
    <row r="431" spans="1:13" ht="24" customHeight="1">
      <c r="A431" s="22" t="s">
        <v>10</v>
      </c>
      <c r="B431" s="34" t="s">
        <v>202</v>
      </c>
      <c r="C431" s="33">
        <v>300</v>
      </c>
      <c r="D431" s="74">
        <v>12937.93</v>
      </c>
      <c r="E431" s="41"/>
      <c r="F431" s="28"/>
      <c r="G431" s="3"/>
      <c r="K431" s="74">
        <v>12937.93</v>
      </c>
      <c r="L431" s="74">
        <v>2201.5</v>
      </c>
      <c r="M431" s="73">
        <f t="shared" si="13"/>
        <v>17.015859569498364</v>
      </c>
    </row>
    <row r="432" spans="1:13" ht="57" customHeight="1">
      <c r="A432" s="22" t="s">
        <v>148</v>
      </c>
      <c r="B432" s="34" t="s">
        <v>203</v>
      </c>
      <c r="C432" s="33" t="s">
        <v>7</v>
      </c>
      <c r="D432" s="74">
        <f>D433+D434</f>
        <v>15180</v>
      </c>
      <c r="E432" s="41"/>
      <c r="F432" s="28"/>
      <c r="G432" s="3"/>
      <c r="K432" s="74">
        <f>K433+K434</f>
        <v>15180</v>
      </c>
      <c r="L432" s="74">
        <f>L433+L434</f>
        <v>3226.24</v>
      </c>
      <c r="M432" s="73">
        <f t="shared" si="13"/>
        <v>21.253227931488798</v>
      </c>
    </row>
    <row r="433" spans="1:13" ht="24" customHeight="1">
      <c r="A433" s="22" t="s">
        <v>9</v>
      </c>
      <c r="B433" s="34" t="s">
        <v>203</v>
      </c>
      <c r="C433" s="33">
        <v>200</v>
      </c>
      <c r="D433" s="74">
        <v>0</v>
      </c>
      <c r="E433" s="41"/>
      <c r="F433" s="28"/>
      <c r="G433" s="3"/>
      <c r="K433" s="74">
        <v>0</v>
      </c>
      <c r="L433" s="74">
        <v>0</v>
      </c>
      <c r="M433" s="73">
        <v>0</v>
      </c>
    </row>
    <row r="434" spans="1:13" ht="24" customHeight="1">
      <c r="A434" s="22" t="s">
        <v>10</v>
      </c>
      <c r="B434" s="34" t="s">
        <v>203</v>
      </c>
      <c r="C434" s="33">
        <v>300</v>
      </c>
      <c r="D434" s="74">
        <v>15180</v>
      </c>
      <c r="E434" s="41"/>
      <c r="F434" s="28"/>
      <c r="G434" s="3"/>
      <c r="K434" s="74">
        <v>15180</v>
      </c>
      <c r="L434" s="74">
        <v>3226.24</v>
      </c>
      <c r="M434" s="73">
        <f t="shared" si="13"/>
        <v>21.253227931488798</v>
      </c>
    </row>
    <row r="435" spans="1:13" ht="39.75" customHeight="1">
      <c r="A435" s="22" t="s">
        <v>151</v>
      </c>
      <c r="B435" s="34" t="s">
        <v>123</v>
      </c>
      <c r="C435" s="33" t="s">
        <v>7</v>
      </c>
      <c r="D435" s="74">
        <f>D436+D437</f>
        <v>1718.5100000000002</v>
      </c>
      <c r="E435" s="41"/>
      <c r="F435" s="28"/>
      <c r="G435" s="3"/>
      <c r="K435" s="74">
        <f>K436+K437</f>
        <v>1718.5100000000002</v>
      </c>
      <c r="L435" s="74">
        <f>L436+L437</f>
        <v>394.21</v>
      </c>
      <c r="M435" s="73">
        <f t="shared" si="13"/>
        <v>22.939057672053114</v>
      </c>
    </row>
    <row r="436" spans="1:13" ht="61.5" customHeight="1">
      <c r="A436" s="22" t="s">
        <v>17</v>
      </c>
      <c r="B436" s="34" t="s">
        <v>123</v>
      </c>
      <c r="C436" s="33">
        <v>100</v>
      </c>
      <c r="D436" s="74">
        <v>1652.14</v>
      </c>
      <c r="E436" s="41"/>
      <c r="F436" s="28"/>
      <c r="G436" s="3"/>
      <c r="K436" s="74">
        <v>1652.14</v>
      </c>
      <c r="L436" s="74">
        <v>367.88</v>
      </c>
      <c r="M436" s="73">
        <f t="shared" si="13"/>
        <v>22.266878109603301</v>
      </c>
    </row>
    <row r="437" spans="1:13" ht="24" customHeight="1">
      <c r="A437" s="22" t="s">
        <v>9</v>
      </c>
      <c r="B437" s="34" t="s">
        <v>123</v>
      </c>
      <c r="C437" s="33">
        <v>200</v>
      </c>
      <c r="D437" s="74">
        <v>66.37</v>
      </c>
      <c r="E437" s="41"/>
      <c r="F437" s="28"/>
      <c r="G437" s="3"/>
      <c r="K437" s="74">
        <v>66.37</v>
      </c>
      <c r="L437" s="74">
        <v>26.33</v>
      </c>
      <c r="M437" s="73">
        <f t="shared" si="13"/>
        <v>39.671538345638083</v>
      </c>
    </row>
    <row r="438" spans="1:13" ht="24" customHeight="1">
      <c r="A438" s="22" t="s">
        <v>149</v>
      </c>
      <c r="B438" s="34" t="s">
        <v>150</v>
      </c>
      <c r="C438" s="33" t="s">
        <v>7</v>
      </c>
      <c r="D438" s="74">
        <f>D439</f>
        <v>750</v>
      </c>
      <c r="E438" s="41"/>
      <c r="F438" s="28"/>
      <c r="G438" s="3"/>
      <c r="K438" s="74">
        <f>K439</f>
        <v>750</v>
      </c>
      <c r="L438" s="74">
        <f>L439</f>
        <v>0</v>
      </c>
      <c r="M438" s="73">
        <f t="shared" si="13"/>
        <v>0</v>
      </c>
    </row>
    <row r="439" spans="1:13" ht="24" customHeight="1">
      <c r="A439" s="22" t="s">
        <v>10</v>
      </c>
      <c r="B439" s="34" t="s">
        <v>150</v>
      </c>
      <c r="C439" s="33">
        <v>300</v>
      </c>
      <c r="D439" s="74">
        <v>750</v>
      </c>
      <c r="E439" s="41"/>
      <c r="F439" s="28"/>
      <c r="G439" s="3"/>
      <c r="K439" s="74">
        <v>750</v>
      </c>
      <c r="L439" s="74">
        <v>0</v>
      </c>
      <c r="M439" s="73">
        <f t="shared" si="13"/>
        <v>0</v>
      </c>
    </row>
    <row r="440" spans="1:13" ht="39.75" customHeight="1">
      <c r="A440" s="66" t="s">
        <v>332</v>
      </c>
      <c r="B440" s="109" t="s">
        <v>333</v>
      </c>
      <c r="C440" s="108" t="s">
        <v>7</v>
      </c>
      <c r="D440" s="74">
        <f>D441</f>
        <v>480</v>
      </c>
      <c r="E440" s="41"/>
      <c r="F440" s="28"/>
      <c r="G440" s="3"/>
      <c r="K440" s="74">
        <f>K441</f>
        <v>480</v>
      </c>
      <c r="L440" s="74">
        <f>L441</f>
        <v>0</v>
      </c>
      <c r="M440" s="73">
        <f t="shared" si="13"/>
        <v>0</v>
      </c>
    </row>
    <row r="441" spans="1:13" ht="24" customHeight="1">
      <c r="A441" s="22" t="s">
        <v>9</v>
      </c>
      <c r="B441" s="109" t="s">
        <v>334</v>
      </c>
      <c r="C441" s="108">
        <v>200</v>
      </c>
      <c r="D441" s="74">
        <v>480</v>
      </c>
      <c r="E441" s="41"/>
      <c r="F441" s="28"/>
      <c r="G441" s="3"/>
      <c r="K441" s="74">
        <v>480</v>
      </c>
      <c r="L441" s="74">
        <v>0</v>
      </c>
      <c r="M441" s="73">
        <f t="shared" si="13"/>
        <v>0</v>
      </c>
    </row>
    <row r="442" spans="1:13" ht="99" customHeight="1">
      <c r="A442" s="127" t="s">
        <v>396</v>
      </c>
      <c r="B442" s="43" t="s">
        <v>204</v>
      </c>
      <c r="C442" s="44" t="s">
        <v>7</v>
      </c>
      <c r="D442" s="73">
        <f>D444</f>
        <v>13793.27</v>
      </c>
      <c r="E442" s="41"/>
      <c r="F442" s="28"/>
      <c r="G442" s="3"/>
      <c r="K442" s="73">
        <f>K444</f>
        <v>13799.529999999999</v>
      </c>
      <c r="L442" s="73">
        <f>L444</f>
        <v>2993.74</v>
      </c>
      <c r="M442" s="73">
        <f t="shared" si="13"/>
        <v>21.69450698683216</v>
      </c>
    </row>
    <row r="443" spans="1:13" ht="69.599999999999994" customHeight="1">
      <c r="A443" s="66" t="s">
        <v>463</v>
      </c>
      <c r="B443" s="43" t="s">
        <v>464</v>
      </c>
      <c r="C443" s="44"/>
      <c r="D443" s="73">
        <f>D444</f>
        <v>13793.27</v>
      </c>
      <c r="E443" s="41"/>
      <c r="F443" s="28"/>
      <c r="G443" s="3"/>
      <c r="K443" s="73">
        <f t="shared" ref="K443:M443" si="14">K444</f>
        <v>13799.529999999999</v>
      </c>
      <c r="L443" s="73">
        <f t="shared" si="14"/>
        <v>2993.74</v>
      </c>
      <c r="M443" s="73">
        <f t="shared" si="14"/>
        <v>21.69450698683216</v>
      </c>
    </row>
    <row r="444" spans="1:13" ht="38.25" customHeight="1">
      <c r="A444" s="22" t="s">
        <v>205</v>
      </c>
      <c r="B444" s="131" t="s">
        <v>465</v>
      </c>
      <c r="C444" s="44" t="s">
        <v>7</v>
      </c>
      <c r="D444" s="74">
        <f>D445+D449</f>
        <v>13793.27</v>
      </c>
      <c r="E444" s="41"/>
      <c r="F444" s="28"/>
      <c r="G444" s="59"/>
      <c r="H444" s="60"/>
      <c r="I444" s="60"/>
      <c r="J444" s="60"/>
      <c r="K444" s="74">
        <f>K445+K449</f>
        <v>13799.529999999999</v>
      </c>
      <c r="L444" s="74">
        <f>L445+L449</f>
        <v>2993.74</v>
      </c>
      <c r="M444" s="74">
        <f t="shared" si="13"/>
        <v>21.69450698683216</v>
      </c>
    </row>
    <row r="445" spans="1:13" ht="24" customHeight="1">
      <c r="A445" s="22" t="s">
        <v>28</v>
      </c>
      <c r="B445" s="109" t="s">
        <v>466</v>
      </c>
      <c r="C445" s="33" t="s">
        <v>7</v>
      </c>
      <c r="D445" s="74">
        <f>D446+D447+D448</f>
        <v>1505.0199999999998</v>
      </c>
      <c r="E445" s="41"/>
      <c r="F445" s="28"/>
      <c r="G445" s="3"/>
      <c r="K445" s="74">
        <f>K446+K447+K448</f>
        <v>1511.2799999999997</v>
      </c>
      <c r="L445" s="74">
        <f>L446+L447+L448</f>
        <v>237.43</v>
      </c>
      <c r="M445" s="74">
        <f t="shared" si="13"/>
        <v>15.710523529723153</v>
      </c>
    </row>
    <row r="446" spans="1:13" ht="60" customHeight="1">
      <c r="A446" s="22" t="s">
        <v>17</v>
      </c>
      <c r="B446" s="109" t="s">
        <v>466</v>
      </c>
      <c r="C446" s="33">
        <v>100</v>
      </c>
      <c r="D446" s="74">
        <v>362.56</v>
      </c>
      <c r="E446" s="41"/>
      <c r="F446" s="28"/>
      <c r="G446" s="3"/>
      <c r="K446" s="74">
        <v>362.56</v>
      </c>
      <c r="L446" s="74">
        <v>28.07</v>
      </c>
      <c r="M446" s="74">
        <f t="shared" si="13"/>
        <v>7.7421668137687556</v>
      </c>
    </row>
    <row r="447" spans="1:13" ht="27" customHeight="1">
      <c r="A447" s="22" t="s">
        <v>9</v>
      </c>
      <c r="B447" s="109" t="s">
        <v>466</v>
      </c>
      <c r="C447" s="33">
        <v>200</v>
      </c>
      <c r="D447" s="74">
        <v>1138.8499999999999</v>
      </c>
      <c r="E447" s="41"/>
      <c r="F447" s="28"/>
      <c r="G447" s="3"/>
      <c r="K447" s="74">
        <v>1145.1099999999999</v>
      </c>
      <c r="L447" s="74">
        <v>209.36</v>
      </c>
      <c r="M447" s="74">
        <f t="shared" si="13"/>
        <v>18.282959715660507</v>
      </c>
    </row>
    <row r="448" spans="1:13" ht="24" customHeight="1">
      <c r="A448" s="22" t="s">
        <v>11</v>
      </c>
      <c r="B448" s="109" t="s">
        <v>466</v>
      </c>
      <c r="C448" s="33">
        <v>800</v>
      </c>
      <c r="D448" s="74">
        <v>3.61</v>
      </c>
      <c r="E448" s="41"/>
      <c r="F448" s="28"/>
      <c r="G448" s="3"/>
      <c r="K448" s="74">
        <v>3.61</v>
      </c>
      <c r="L448" s="74">
        <v>0</v>
      </c>
      <c r="M448" s="74">
        <f t="shared" si="13"/>
        <v>0</v>
      </c>
    </row>
    <row r="449" spans="1:13" ht="42" customHeight="1">
      <c r="A449" s="5" t="s">
        <v>29</v>
      </c>
      <c r="B449" s="109" t="s">
        <v>467</v>
      </c>
      <c r="C449" s="33" t="s">
        <v>7</v>
      </c>
      <c r="D449" s="74">
        <f>D450</f>
        <v>12288.25</v>
      </c>
      <c r="E449" s="41"/>
      <c r="F449" s="28"/>
      <c r="G449" s="3"/>
      <c r="K449" s="74">
        <f>K450</f>
        <v>12288.25</v>
      </c>
      <c r="L449" s="74">
        <f>L450</f>
        <v>2756.31</v>
      </c>
      <c r="M449" s="74">
        <f t="shared" si="13"/>
        <v>22.430451854413768</v>
      </c>
    </row>
    <row r="450" spans="1:13" ht="60.75" customHeight="1">
      <c r="A450" s="22" t="s">
        <v>17</v>
      </c>
      <c r="B450" s="109" t="s">
        <v>467</v>
      </c>
      <c r="C450" s="33">
        <v>100</v>
      </c>
      <c r="D450" s="74">
        <v>12288.25</v>
      </c>
      <c r="E450" s="41"/>
      <c r="F450" s="28"/>
      <c r="G450" s="3"/>
      <c r="K450" s="74">
        <v>12288.25</v>
      </c>
      <c r="L450" s="74">
        <v>2756.31</v>
      </c>
      <c r="M450" s="74">
        <f t="shared" si="13"/>
        <v>22.430451854413768</v>
      </c>
    </row>
    <row r="451" spans="1:13" ht="45.75" customHeight="1">
      <c r="A451" s="42" t="s">
        <v>236</v>
      </c>
      <c r="B451" s="34"/>
      <c r="C451" s="33"/>
      <c r="D451" s="74"/>
      <c r="E451" s="41"/>
      <c r="F451" s="28"/>
      <c r="G451" s="3"/>
      <c r="K451" s="74"/>
      <c r="L451" s="74"/>
      <c r="M451" s="73"/>
    </row>
    <row r="452" spans="1:13" ht="42.75" customHeight="1">
      <c r="A452" s="51" t="s">
        <v>34</v>
      </c>
      <c r="B452" s="43" t="s">
        <v>67</v>
      </c>
      <c r="C452" s="44" t="s">
        <v>7</v>
      </c>
      <c r="D452" s="73">
        <f>D453+D458+D465</f>
        <v>6968.82</v>
      </c>
      <c r="E452" s="15" t="e">
        <f>E453+E458</f>
        <v>#REF!</v>
      </c>
      <c r="F452" s="15">
        <f>F453+F458</f>
        <v>2451.08</v>
      </c>
      <c r="G452" s="3"/>
      <c r="K452" s="73">
        <f>K453+K458+K465</f>
        <v>6968.82</v>
      </c>
      <c r="L452" s="73">
        <f>L453+L458+L465</f>
        <v>1574.6799999999998</v>
      </c>
      <c r="M452" s="73">
        <f t="shared" si="13"/>
        <v>22.596077958678798</v>
      </c>
    </row>
    <row r="453" spans="1:13" ht="37.5">
      <c r="A453" s="62" t="s">
        <v>503</v>
      </c>
      <c r="B453" s="34" t="s">
        <v>66</v>
      </c>
      <c r="C453" s="33" t="s">
        <v>7</v>
      </c>
      <c r="D453" s="74">
        <f>D454+D456</f>
        <v>1675.12</v>
      </c>
      <c r="E453" s="15" t="e">
        <f>E454+E456+#REF!</f>
        <v>#REF!</v>
      </c>
      <c r="F453" s="15">
        <v>1415.6000000000001</v>
      </c>
      <c r="G453" s="3"/>
      <c r="K453" s="74">
        <f>K454+K456</f>
        <v>1675.12</v>
      </c>
      <c r="L453" s="74">
        <f>L454+L456</f>
        <v>395.38</v>
      </c>
      <c r="M453" s="73">
        <f t="shared" si="13"/>
        <v>23.603085152108509</v>
      </c>
    </row>
    <row r="454" spans="1:13" ht="18.75">
      <c r="A454" s="22" t="s">
        <v>28</v>
      </c>
      <c r="B454" s="34" t="s">
        <v>68</v>
      </c>
      <c r="C454" s="33" t="s">
        <v>7</v>
      </c>
      <c r="D454" s="74">
        <f>D455</f>
        <v>41.56</v>
      </c>
      <c r="E454" s="15">
        <v>294.18</v>
      </c>
      <c r="F454" s="15">
        <v>58.940000000000005</v>
      </c>
      <c r="G454" s="3"/>
      <c r="K454" s="74">
        <f>K455</f>
        <v>41.56</v>
      </c>
      <c r="L454" s="74">
        <f>L455</f>
        <v>0</v>
      </c>
      <c r="M454" s="73">
        <f t="shared" si="13"/>
        <v>0</v>
      </c>
    </row>
    <row r="455" spans="1:13" ht="61.5" customHeight="1">
      <c r="A455" s="5" t="s">
        <v>8</v>
      </c>
      <c r="B455" s="34" t="s">
        <v>68</v>
      </c>
      <c r="C455" s="33" t="s">
        <v>2</v>
      </c>
      <c r="D455" s="74">
        <v>41.56</v>
      </c>
      <c r="E455" s="15">
        <v>58.17</v>
      </c>
      <c r="F455" s="15">
        <v>58.17</v>
      </c>
      <c r="G455" s="3"/>
      <c r="K455" s="74">
        <v>41.56</v>
      </c>
      <c r="L455" s="74">
        <v>0</v>
      </c>
      <c r="M455" s="73">
        <f t="shared" si="13"/>
        <v>0</v>
      </c>
    </row>
    <row r="456" spans="1:13" ht="37.5">
      <c r="A456" s="5" t="s">
        <v>29</v>
      </c>
      <c r="B456" s="34" t="s">
        <v>69</v>
      </c>
      <c r="C456" s="33" t="s">
        <v>7</v>
      </c>
      <c r="D456" s="74">
        <f>D457</f>
        <v>1633.56</v>
      </c>
      <c r="E456" s="15">
        <v>1356.66</v>
      </c>
      <c r="F456" s="15">
        <v>1356.66</v>
      </c>
      <c r="G456" s="3"/>
      <c r="K456" s="74">
        <f>K457</f>
        <v>1633.56</v>
      </c>
      <c r="L456" s="74">
        <f>L457</f>
        <v>395.38</v>
      </c>
      <c r="M456" s="73">
        <f t="shared" si="13"/>
        <v>24.203579911359242</v>
      </c>
    </row>
    <row r="457" spans="1:13" ht="75">
      <c r="A457" s="5" t="s">
        <v>8</v>
      </c>
      <c r="B457" s="34" t="s">
        <v>69</v>
      </c>
      <c r="C457" s="33" t="s">
        <v>2</v>
      </c>
      <c r="D457" s="74">
        <v>1633.56</v>
      </c>
      <c r="E457" s="15">
        <v>1356.66</v>
      </c>
      <c r="F457" s="15">
        <v>1356.66</v>
      </c>
      <c r="G457" s="3"/>
      <c r="K457" s="74">
        <v>1633.56</v>
      </c>
      <c r="L457" s="74">
        <v>395.38</v>
      </c>
      <c r="M457" s="73">
        <f t="shared" si="13"/>
        <v>24.203579911359242</v>
      </c>
    </row>
    <row r="458" spans="1:13" ht="38.25" customHeight="1">
      <c r="A458" s="18" t="s">
        <v>39</v>
      </c>
      <c r="B458" s="34" t="s">
        <v>70</v>
      </c>
      <c r="C458" s="33" t="s">
        <v>7</v>
      </c>
      <c r="D458" s="74">
        <f>D459+D463</f>
        <v>3393.17</v>
      </c>
      <c r="E458" s="15">
        <f>E459+E463</f>
        <v>1095.71</v>
      </c>
      <c r="F458" s="15">
        <f>F459+F463</f>
        <v>1035.48</v>
      </c>
      <c r="G458" s="3"/>
      <c r="K458" s="74">
        <f>K459+K463</f>
        <v>3393.17</v>
      </c>
      <c r="L458" s="74">
        <f>L459+L463</f>
        <v>703.47</v>
      </c>
      <c r="M458" s="73">
        <f t="shared" si="13"/>
        <v>20.731940928394394</v>
      </c>
    </row>
    <row r="459" spans="1:13" ht="20.25" customHeight="1">
      <c r="A459" s="22" t="s">
        <v>15</v>
      </c>
      <c r="B459" s="34" t="s">
        <v>71</v>
      </c>
      <c r="C459" s="33" t="s">
        <v>7</v>
      </c>
      <c r="D459" s="74">
        <f>D460+D461+D462</f>
        <v>703.67</v>
      </c>
      <c r="E459" s="15">
        <f>E460+E461</f>
        <v>118.4</v>
      </c>
      <c r="F459" s="15">
        <f>F460+F461</f>
        <v>58.17</v>
      </c>
      <c r="G459" s="3"/>
      <c r="K459" s="74">
        <f>K460+K461+K462</f>
        <v>703.67</v>
      </c>
      <c r="L459" s="74">
        <f>L460+L461+L462</f>
        <v>71.820000000000007</v>
      </c>
      <c r="M459" s="73">
        <f t="shared" ref="M459:M522" si="15">L459/K459*100</f>
        <v>10.206488837096936</v>
      </c>
    </row>
    <row r="460" spans="1:13" ht="60" customHeight="1">
      <c r="A460" s="5" t="s">
        <v>8</v>
      </c>
      <c r="B460" s="34" t="s">
        <v>71</v>
      </c>
      <c r="C460" s="33">
        <v>100</v>
      </c>
      <c r="D460" s="74">
        <v>58.18</v>
      </c>
      <c r="E460" s="15">
        <v>58.17</v>
      </c>
      <c r="F460" s="15">
        <v>58.17</v>
      </c>
      <c r="G460" s="3"/>
      <c r="K460" s="74">
        <v>58.18</v>
      </c>
      <c r="L460" s="74">
        <v>16.62</v>
      </c>
      <c r="M460" s="73">
        <f t="shared" si="15"/>
        <v>28.56651770367824</v>
      </c>
    </row>
    <row r="461" spans="1:13" ht="21" customHeight="1">
      <c r="A461" s="5" t="s">
        <v>9</v>
      </c>
      <c r="B461" s="34" t="s">
        <v>71</v>
      </c>
      <c r="C461" s="33">
        <v>200</v>
      </c>
      <c r="D461" s="74">
        <v>642.49</v>
      </c>
      <c r="E461" s="15">
        <v>60.23</v>
      </c>
      <c r="F461" s="26">
        <v>0</v>
      </c>
      <c r="G461" s="3"/>
      <c r="K461" s="74">
        <v>642.49</v>
      </c>
      <c r="L461" s="74">
        <v>55.2</v>
      </c>
      <c r="M461" s="73">
        <f t="shared" si="15"/>
        <v>8.5915734097028746</v>
      </c>
    </row>
    <row r="462" spans="1:13" ht="21" customHeight="1">
      <c r="A462" s="5" t="s">
        <v>11</v>
      </c>
      <c r="B462" s="34" t="s">
        <v>71</v>
      </c>
      <c r="C462" s="33">
        <v>800</v>
      </c>
      <c r="D462" s="74">
        <v>3</v>
      </c>
      <c r="E462" s="15"/>
      <c r="F462" s="26"/>
      <c r="G462" s="3"/>
      <c r="K462" s="74">
        <v>3</v>
      </c>
      <c r="L462" s="74">
        <v>0</v>
      </c>
      <c r="M462" s="73">
        <f t="shared" si="15"/>
        <v>0</v>
      </c>
    </row>
    <row r="463" spans="1:13" ht="36.75" customHeight="1">
      <c r="A463" s="22" t="s">
        <v>16</v>
      </c>
      <c r="B463" s="34" t="s">
        <v>72</v>
      </c>
      <c r="C463" s="33" t="s">
        <v>7</v>
      </c>
      <c r="D463" s="74">
        <f>D464</f>
        <v>2689.5</v>
      </c>
      <c r="E463" s="15">
        <f>E464</f>
        <v>977.31</v>
      </c>
      <c r="F463" s="15">
        <f>F464</f>
        <v>977.31</v>
      </c>
      <c r="G463" s="3"/>
      <c r="K463" s="74">
        <f>K464</f>
        <v>2689.5</v>
      </c>
      <c r="L463" s="74">
        <f>L464</f>
        <v>631.65</v>
      </c>
      <c r="M463" s="73">
        <f t="shared" si="15"/>
        <v>23.485778025655328</v>
      </c>
    </row>
    <row r="464" spans="1:13" ht="61.9" customHeight="1">
      <c r="A464" s="5" t="s">
        <v>8</v>
      </c>
      <c r="B464" s="34" t="s">
        <v>72</v>
      </c>
      <c r="C464" s="33">
        <v>100</v>
      </c>
      <c r="D464" s="74">
        <v>2689.5</v>
      </c>
      <c r="E464" s="15">
        <v>977.31</v>
      </c>
      <c r="F464" s="15">
        <v>977.31</v>
      </c>
      <c r="G464" s="3"/>
      <c r="K464" s="74">
        <v>2689.5</v>
      </c>
      <c r="L464" s="74">
        <v>631.65</v>
      </c>
      <c r="M464" s="73">
        <f t="shared" si="15"/>
        <v>23.485778025655328</v>
      </c>
    </row>
    <row r="465" spans="1:13" ht="27" customHeight="1">
      <c r="A465" s="5" t="s">
        <v>36</v>
      </c>
      <c r="B465" s="34" t="s">
        <v>73</v>
      </c>
      <c r="C465" s="33" t="s">
        <v>7</v>
      </c>
      <c r="D465" s="74">
        <f>D466+D469</f>
        <v>1900.53</v>
      </c>
      <c r="E465" s="15"/>
      <c r="F465" s="15"/>
      <c r="G465" s="3"/>
      <c r="K465" s="74">
        <f>K466+K469</f>
        <v>1900.53</v>
      </c>
      <c r="L465" s="74">
        <f>L466+L469</f>
        <v>475.83000000000004</v>
      </c>
      <c r="M465" s="73">
        <f t="shared" si="15"/>
        <v>25.036700288866793</v>
      </c>
    </row>
    <row r="466" spans="1:13" ht="24.75" customHeight="1">
      <c r="A466" s="22" t="s">
        <v>15</v>
      </c>
      <c r="B466" s="34" t="s">
        <v>74</v>
      </c>
      <c r="C466" s="33" t="s">
        <v>7</v>
      </c>
      <c r="D466" s="74">
        <f>D467+D468</f>
        <v>164.67000000000002</v>
      </c>
      <c r="E466" s="15"/>
      <c r="F466" s="15"/>
      <c r="G466" s="3"/>
      <c r="K466" s="74">
        <f>K467+K468</f>
        <v>164.67000000000002</v>
      </c>
      <c r="L466" s="74">
        <f>L467+L468</f>
        <v>61.98</v>
      </c>
      <c r="M466" s="73">
        <f t="shared" si="15"/>
        <v>37.638914192020401</v>
      </c>
    </row>
    <row r="467" spans="1:13" ht="61.9" customHeight="1">
      <c r="A467" s="5" t="s">
        <v>8</v>
      </c>
      <c r="B467" s="34" t="s">
        <v>74</v>
      </c>
      <c r="C467" s="33">
        <v>100</v>
      </c>
      <c r="D467" s="74">
        <v>58.17</v>
      </c>
      <c r="E467" s="15"/>
      <c r="F467" s="15"/>
      <c r="G467" s="3"/>
      <c r="K467" s="74">
        <v>58.17</v>
      </c>
      <c r="L467" s="74">
        <v>41.55</v>
      </c>
      <c r="M467" s="73">
        <f t="shared" si="15"/>
        <v>71.428571428571416</v>
      </c>
    </row>
    <row r="468" spans="1:13" ht="27" customHeight="1">
      <c r="A468" s="5" t="s">
        <v>9</v>
      </c>
      <c r="B468" s="34" t="s">
        <v>74</v>
      </c>
      <c r="C468" s="33">
        <v>200</v>
      </c>
      <c r="D468" s="74">
        <v>106.5</v>
      </c>
      <c r="E468" s="15"/>
      <c r="F468" s="15"/>
      <c r="G468" s="3"/>
      <c r="K468" s="74">
        <v>106.5</v>
      </c>
      <c r="L468" s="74">
        <v>20.43</v>
      </c>
      <c r="M468" s="73">
        <f t="shared" si="15"/>
        <v>19.183098591549296</v>
      </c>
    </row>
    <row r="469" spans="1:13" ht="36" customHeight="1">
      <c r="A469" s="22" t="s">
        <v>16</v>
      </c>
      <c r="B469" s="34" t="s">
        <v>75</v>
      </c>
      <c r="C469" s="33" t="s">
        <v>7</v>
      </c>
      <c r="D469" s="74">
        <f>D470</f>
        <v>1735.86</v>
      </c>
      <c r="E469" s="15"/>
      <c r="F469" s="15"/>
      <c r="G469" s="3"/>
      <c r="K469" s="74">
        <f>K470</f>
        <v>1735.86</v>
      </c>
      <c r="L469" s="74">
        <f>L470</f>
        <v>413.85</v>
      </c>
      <c r="M469" s="73">
        <f t="shared" si="15"/>
        <v>23.841208392381876</v>
      </c>
    </row>
    <row r="470" spans="1:13" ht="60" customHeight="1">
      <c r="A470" s="5" t="s">
        <v>8</v>
      </c>
      <c r="B470" s="34" t="s">
        <v>75</v>
      </c>
      <c r="C470" s="33">
        <v>100</v>
      </c>
      <c r="D470" s="74">
        <v>1735.86</v>
      </c>
      <c r="E470" s="15"/>
      <c r="F470" s="15"/>
      <c r="G470" s="3"/>
      <c r="K470" s="74">
        <v>1735.86</v>
      </c>
      <c r="L470" s="74">
        <v>413.85</v>
      </c>
      <c r="M470" s="73">
        <f t="shared" si="15"/>
        <v>23.841208392381876</v>
      </c>
    </row>
    <row r="471" spans="1:13" ht="37.5" customHeight="1">
      <c r="A471" s="51" t="s">
        <v>37</v>
      </c>
      <c r="B471" s="43" t="s">
        <v>76</v>
      </c>
      <c r="C471" s="44" t="s">
        <v>7</v>
      </c>
      <c r="D471" s="73">
        <f>D472+D477+D490+D493+D499+D524</f>
        <v>123925.88</v>
      </c>
      <c r="E471" s="28" t="e">
        <f>E472+E477+E514</f>
        <v>#REF!</v>
      </c>
      <c r="F471" s="28" t="e">
        <f>F472+F477+F514</f>
        <v>#REF!</v>
      </c>
      <c r="G471" s="3"/>
      <c r="K471" s="73">
        <f>K472+K477+K490+K493+K499+K524</f>
        <v>149181.81</v>
      </c>
      <c r="L471" s="73">
        <f>L472+L477+L490+L493+L499+L524</f>
        <v>25615.449999999997</v>
      </c>
      <c r="M471" s="73">
        <f t="shared" si="15"/>
        <v>17.170625560850883</v>
      </c>
    </row>
    <row r="472" spans="1:13" ht="18.75">
      <c r="A472" s="55" t="s">
        <v>210</v>
      </c>
      <c r="B472" s="34" t="s">
        <v>77</v>
      </c>
      <c r="C472" s="33" t="s">
        <v>7</v>
      </c>
      <c r="D472" s="74">
        <f>D475+D473</f>
        <v>1711.6299999999999</v>
      </c>
      <c r="E472" s="28" t="e">
        <f>#REF!+E475</f>
        <v>#REF!</v>
      </c>
      <c r="F472" s="28" t="e">
        <f>#REF!+F475</f>
        <v>#REF!</v>
      </c>
      <c r="G472" s="3"/>
      <c r="K472" s="74">
        <f>K475+K473</f>
        <v>1711.6299999999999</v>
      </c>
      <c r="L472" s="74">
        <f>L475+L473</f>
        <v>390.43</v>
      </c>
      <c r="M472" s="73">
        <f t="shared" si="15"/>
        <v>22.810420476388007</v>
      </c>
    </row>
    <row r="473" spans="1:13" ht="18.75">
      <c r="A473" s="18" t="s">
        <v>15</v>
      </c>
      <c r="B473" s="34" t="s">
        <v>78</v>
      </c>
      <c r="C473" s="33" t="s">
        <v>7</v>
      </c>
      <c r="D473" s="74">
        <f>D474</f>
        <v>41.56</v>
      </c>
      <c r="E473" s="28"/>
      <c r="F473" s="28"/>
      <c r="G473" s="3"/>
      <c r="K473" s="74">
        <f>K474</f>
        <v>41.56</v>
      </c>
      <c r="L473" s="74">
        <f>L474</f>
        <v>0</v>
      </c>
      <c r="M473" s="73">
        <f t="shared" si="15"/>
        <v>0</v>
      </c>
    </row>
    <row r="474" spans="1:13" ht="75">
      <c r="A474" s="5" t="s">
        <v>8</v>
      </c>
      <c r="B474" s="34" t="s">
        <v>78</v>
      </c>
      <c r="C474" s="33">
        <v>100</v>
      </c>
      <c r="D474" s="74">
        <v>41.56</v>
      </c>
      <c r="E474" s="28"/>
      <c r="F474" s="28"/>
      <c r="G474" s="3"/>
      <c r="K474" s="74">
        <v>41.56</v>
      </c>
      <c r="L474" s="74">
        <v>0</v>
      </c>
      <c r="M474" s="73">
        <f t="shared" si="15"/>
        <v>0</v>
      </c>
    </row>
    <row r="475" spans="1:13" ht="36" customHeight="1">
      <c r="A475" s="22" t="s">
        <v>16</v>
      </c>
      <c r="B475" s="34" t="s">
        <v>79</v>
      </c>
      <c r="C475" s="33" t="s">
        <v>7</v>
      </c>
      <c r="D475" s="74">
        <f>D476</f>
        <v>1670.07</v>
      </c>
      <c r="E475" s="15">
        <f>E476</f>
        <v>991.48</v>
      </c>
      <c r="F475" s="15">
        <f>F476</f>
        <v>991.48</v>
      </c>
      <c r="G475" s="3"/>
      <c r="K475" s="74">
        <f>K476</f>
        <v>1670.07</v>
      </c>
      <c r="L475" s="74">
        <f>L476</f>
        <v>390.43</v>
      </c>
      <c r="M475" s="73">
        <f t="shared" si="15"/>
        <v>23.378061997401307</v>
      </c>
    </row>
    <row r="476" spans="1:13" ht="62.25" customHeight="1">
      <c r="A476" s="5" t="s">
        <v>8</v>
      </c>
      <c r="B476" s="34" t="s">
        <v>79</v>
      </c>
      <c r="C476" s="33">
        <v>100</v>
      </c>
      <c r="D476" s="74">
        <v>1670.07</v>
      </c>
      <c r="E476" s="15">
        <v>991.48</v>
      </c>
      <c r="F476" s="15">
        <v>991.48</v>
      </c>
      <c r="G476" s="3"/>
      <c r="K476" s="74">
        <v>1670.07</v>
      </c>
      <c r="L476" s="74">
        <v>390.43</v>
      </c>
      <c r="M476" s="73">
        <f t="shared" si="15"/>
        <v>23.378061997401307</v>
      </c>
    </row>
    <row r="477" spans="1:13" ht="35.65" customHeight="1">
      <c r="A477" s="17" t="s">
        <v>40</v>
      </c>
      <c r="B477" s="34" t="s">
        <v>80</v>
      </c>
      <c r="C477" s="33" t="s">
        <v>7</v>
      </c>
      <c r="D477" s="74">
        <f>D478+D482+D485+D488</f>
        <v>87474.61</v>
      </c>
      <c r="E477" s="28" t="e">
        <f>E478+E482+E485+#REF!+#REF!+E491+E493+E499+#REF!+#REF!+E502</f>
        <v>#REF!</v>
      </c>
      <c r="F477" s="28" t="e">
        <f>F478+F482+F485+#REF!+#REF!+F491+F493+F499+#REF!+#REF!+F502</f>
        <v>#REF!</v>
      </c>
      <c r="G477" s="3"/>
      <c r="K477" s="74">
        <f>K478+K482+K485+K488</f>
        <v>96723.89</v>
      </c>
      <c r="L477" s="74">
        <f>L478+L482+L485+L488</f>
        <v>20226.27</v>
      </c>
      <c r="M477" s="73">
        <f t="shared" si="15"/>
        <v>20.911348788804919</v>
      </c>
    </row>
    <row r="478" spans="1:13" ht="24.75" customHeight="1">
      <c r="A478" s="22" t="s">
        <v>15</v>
      </c>
      <c r="B478" s="34" t="s">
        <v>81</v>
      </c>
      <c r="C478" s="33" t="s">
        <v>7</v>
      </c>
      <c r="D478" s="74">
        <f>D479+D480+D481</f>
        <v>16878.61</v>
      </c>
      <c r="E478" s="15">
        <f>E479+E480+E481</f>
        <v>7308.61</v>
      </c>
      <c r="F478" s="15">
        <f>F479+F480+F481</f>
        <v>7803.07</v>
      </c>
      <c r="G478" s="3"/>
      <c r="K478" s="74">
        <f>K479+K480+K481</f>
        <v>16520.89</v>
      </c>
      <c r="L478" s="74">
        <f>L479+L480+L481</f>
        <v>3088.63</v>
      </c>
      <c r="M478" s="73">
        <f t="shared" si="15"/>
        <v>18.695300313724019</v>
      </c>
    </row>
    <row r="479" spans="1:13" ht="58.9" customHeight="1">
      <c r="A479" s="22" t="s">
        <v>17</v>
      </c>
      <c r="B479" s="34" t="s">
        <v>81</v>
      </c>
      <c r="C479" s="33">
        <v>100</v>
      </c>
      <c r="D479" s="74">
        <v>2034.49</v>
      </c>
      <c r="E479" s="15">
        <v>726.03</v>
      </c>
      <c r="F479" s="15">
        <v>726.03</v>
      </c>
      <c r="G479" s="3"/>
      <c r="K479" s="74">
        <v>2100.69</v>
      </c>
      <c r="L479" s="74">
        <v>309.70999999999998</v>
      </c>
      <c r="M479" s="73">
        <f t="shared" si="15"/>
        <v>14.743251027043494</v>
      </c>
    </row>
    <row r="480" spans="1:13" ht="25.15" customHeight="1">
      <c r="A480" s="22" t="s">
        <v>9</v>
      </c>
      <c r="B480" s="34" t="s">
        <v>81</v>
      </c>
      <c r="C480" s="33">
        <v>200</v>
      </c>
      <c r="D480" s="74">
        <v>14240.72</v>
      </c>
      <c r="E480" s="15">
        <v>6159.58</v>
      </c>
      <c r="F480" s="15">
        <v>6654.04</v>
      </c>
      <c r="G480" s="3"/>
      <c r="K480" s="74">
        <v>13806.8</v>
      </c>
      <c r="L480" s="74">
        <v>2535.41</v>
      </c>
      <c r="M480" s="73">
        <f t="shared" si="15"/>
        <v>18.363487556856043</v>
      </c>
    </row>
    <row r="481" spans="1:13" ht="18.75">
      <c r="A481" s="22" t="s">
        <v>11</v>
      </c>
      <c r="B481" s="34" t="s">
        <v>81</v>
      </c>
      <c r="C481" s="33">
        <v>800</v>
      </c>
      <c r="D481" s="74">
        <v>603.4</v>
      </c>
      <c r="E481" s="15">
        <v>423</v>
      </c>
      <c r="F481" s="15">
        <v>423</v>
      </c>
      <c r="G481" s="3"/>
      <c r="K481" s="74">
        <v>613.4</v>
      </c>
      <c r="L481" s="74">
        <v>243.51</v>
      </c>
      <c r="M481" s="73">
        <f t="shared" si="15"/>
        <v>39.698402347570919</v>
      </c>
    </row>
    <row r="482" spans="1:13" ht="37.5">
      <c r="A482" s="22" t="s">
        <v>16</v>
      </c>
      <c r="B482" s="34" t="s">
        <v>82</v>
      </c>
      <c r="C482" s="33" t="s">
        <v>7</v>
      </c>
      <c r="D482" s="74">
        <f>D483+D484</f>
        <v>70146.66</v>
      </c>
      <c r="E482" s="15">
        <f>E483</f>
        <v>13814.35</v>
      </c>
      <c r="F482" s="15">
        <f>F483</f>
        <v>13814.35</v>
      </c>
      <c r="G482" s="3"/>
      <c r="K482" s="74">
        <f>K483+K484</f>
        <v>79753.66</v>
      </c>
      <c r="L482" s="74">
        <f>L483+L484</f>
        <v>17047.060000000001</v>
      </c>
      <c r="M482" s="73">
        <f t="shared" si="15"/>
        <v>21.374642869054536</v>
      </c>
    </row>
    <row r="483" spans="1:13" ht="58.15" customHeight="1">
      <c r="A483" s="5" t="s">
        <v>8</v>
      </c>
      <c r="B483" s="34" t="s">
        <v>82</v>
      </c>
      <c r="C483" s="33">
        <v>100</v>
      </c>
      <c r="D483" s="74">
        <v>70146.66</v>
      </c>
      <c r="E483" s="15">
        <v>13814.35</v>
      </c>
      <c r="F483" s="15">
        <v>13814.35</v>
      </c>
      <c r="G483" s="3"/>
      <c r="K483" s="74">
        <v>79743.66</v>
      </c>
      <c r="L483" s="74">
        <v>17041.04</v>
      </c>
      <c r="M483" s="73">
        <f t="shared" si="15"/>
        <v>21.369774098655618</v>
      </c>
    </row>
    <row r="484" spans="1:13" ht="18.75">
      <c r="A484" s="22" t="s">
        <v>10</v>
      </c>
      <c r="B484" s="109" t="s">
        <v>82</v>
      </c>
      <c r="C484" s="108">
        <v>300</v>
      </c>
      <c r="D484" s="74">
        <v>0</v>
      </c>
      <c r="E484" s="15"/>
      <c r="F484" s="15"/>
      <c r="G484" s="3"/>
      <c r="K484" s="74">
        <v>10</v>
      </c>
      <c r="L484" s="74">
        <v>6.02</v>
      </c>
      <c r="M484" s="73">
        <f t="shared" si="15"/>
        <v>60.199999999999996</v>
      </c>
    </row>
    <row r="485" spans="1:13" ht="40.5" customHeight="1">
      <c r="A485" s="22" t="s">
        <v>22</v>
      </c>
      <c r="B485" s="34" t="s">
        <v>83</v>
      </c>
      <c r="C485" s="33" t="s">
        <v>7</v>
      </c>
      <c r="D485" s="74">
        <f>D486+D487</f>
        <v>409.04</v>
      </c>
      <c r="E485" s="15">
        <f>E489</f>
        <v>200</v>
      </c>
      <c r="F485" s="15">
        <f>F489</f>
        <v>200</v>
      </c>
      <c r="G485" s="3"/>
      <c r="K485" s="74">
        <f>K486+K487</f>
        <v>409.04</v>
      </c>
      <c r="L485" s="74">
        <f>L486+L487</f>
        <v>87.39</v>
      </c>
      <c r="M485" s="73">
        <f t="shared" si="15"/>
        <v>21.364658713084296</v>
      </c>
    </row>
    <row r="486" spans="1:13" ht="64.5" customHeight="1">
      <c r="A486" s="5" t="s">
        <v>8</v>
      </c>
      <c r="B486" s="34" t="s">
        <v>83</v>
      </c>
      <c r="C486" s="33">
        <v>100</v>
      </c>
      <c r="D486" s="74">
        <v>409.04</v>
      </c>
      <c r="E486" s="15"/>
      <c r="F486" s="15"/>
      <c r="G486" s="3"/>
      <c r="K486" s="74">
        <v>409.04</v>
      </c>
      <c r="L486" s="74">
        <v>87.39</v>
      </c>
      <c r="M486" s="73">
        <f t="shared" si="15"/>
        <v>21.364658713084296</v>
      </c>
    </row>
    <row r="487" spans="1:13" ht="27" customHeight="1">
      <c r="A487" s="5" t="s">
        <v>9</v>
      </c>
      <c r="B487" s="34" t="s">
        <v>83</v>
      </c>
      <c r="C487" s="33">
        <v>200</v>
      </c>
      <c r="D487" s="74">
        <v>0</v>
      </c>
      <c r="E487" s="15"/>
      <c r="F487" s="15"/>
      <c r="G487" s="3"/>
      <c r="K487" s="74">
        <v>0</v>
      </c>
      <c r="L487" s="74">
        <v>0</v>
      </c>
      <c r="M487" s="73"/>
    </row>
    <row r="488" spans="1:13" ht="41.25" customHeight="1">
      <c r="A488" s="61" t="s">
        <v>154</v>
      </c>
      <c r="B488" s="34" t="s">
        <v>84</v>
      </c>
      <c r="C488" s="33" t="s">
        <v>7</v>
      </c>
      <c r="D488" s="74">
        <f>D489</f>
        <v>40.299999999999997</v>
      </c>
      <c r="E488" s="15"/>
      <c r="F488" s="15"/>
      <c r="G488" s="3"/>
      <c r="K488" s="74">
        <f>K489</f>
        <v>40.299999999999997</v>
      </c>
      <c r="L488" s="74">
        <f>L489</f>
        <v>3.19</v>
      </c>
      <c r="M488" s="73">
        <f t="shared" si="15"/>
        <v>7.9156327543424316</v>
      </c>
    </row>
    <row r="489" spans="1:13" ht="18" customHeight="1">
      <c r="A489" s="22" t="s">
        <v>9</v>
      </c>
      <c r="B489" s="34" t="s">
        <v>84</v>
      </c>
      <c r="C489" s="33">
        <v>200</v>
      </c>
      <c r="D489" s="74">
        <v>40.299999999999997</v>
      </c>
      <c r="E489" s="15">
        <v>200</v>
      </c>
      <c r="F489" s="15">
        <v>200</v>
      </c>
      <c r="G489" s="3"/>
      <c r="K489" s="74">
        <v>40.299999999999997</v>
      </c>
      <c r="L489" s="74">
        <v>3.19</v>
      </c>
      <c r="M489" s="73">
        <f t="shared" si="15"/>
        <v>7.9156327543424316</v>
      </c>
    </row>
    <row r="490" spans="1:13" ht="37.5">
      <c r="A490" s="22" t="s">
        <v>30</v>
      </c>
      <c r="B490" s="34" t="s">
        <v>85</v>
      </c>
      <c r="C490" s="33" t="s">
        <v>7</v>
      </c>
      <c r="D490" s="74">
        <f>D491</f>
        <v>30.26</v>
      </c>
      <c r="E490" s="15"/>
      <c r="F490" s="15"/>
      <c r="G490" s="3"/>
      <c r="K490" s="74">
        <f>K491</f>
        <v>30.26</v>
      </c>
      <c r="L490" s="74">
        <f>L491</f>
        <v>0</v>
      </c>
      <c r="M490" s="73">
        <f t="shared" si="15"/>
        <v>0</v>
      </c>
    </row>
    <row r="491" spans="1:13" ht="59.25" customHeight="1">
      <c r="A491" s="22" t="s">
        <v>481</v>
      </c>
      <c r="B491" s="34" t="s">
        <v>86</v>
      </c>
      <c r="C491" s="33" t="s">
        <v>7</v>
      </c>
      <c r="D491" s="74">
        <f>D492</f>
        <v>30.26</v>
      </c>
      <c r="E491" s="15">
        <f>E492</f>
        <v>0.98</v>
      </c>
      <c r="F491" s="15">
        <f>F492</f>
        <v>67.88</v>
      </c>
      <c r="G491" s="3"/>
      <c r="K491" s="74">
        <f>K492</f>
        <v>30.26</v>
      </c>
      <c r="L491" s="74">
        <f>L492</f>
        <v>0</v>
      </c>
      <c r="M491" s="73">
        <f t="shared" si="15"/>
        <v>0</v>
      </c>
    </row>
    <row r="492" spans="1:13" ht="24.6" customHeight="1">
      <c r="A492" s="22" t="s">
        <v>9</v>
      </c>
      <c r="B492" s="34" t="s">
        <v>86</v>
      </c>
      <c r="C492" s="33">
        <v>200</v>
      </c>
      <c r="D492" s="74">
        <v>30.26</v>
      </c>
      <c r="E492" s="15">
        <v>0.98</v>
      </c>
      <c r="F492" s="15">
        <v>67.88</v>
      </c>
      <c r="G492" s="3"/>
      <c r="K492" s="74">
        <v>30.26</v>
      </c>
      <c r="L492" s="74">
        <v>0</v>
      </c>
      <c r="M492" s="73">
        <f t="shared" si="15"/>
        <v>0</v>
      </c>
    </row>
    <row r="493" spans="1:13" ht="18.75">
      <c r="A493" s="27" t="s">
        <v>287</v>
      </c>
      <c r="B493" s="34" t="s">
        <v>87</v>
      </c>
      <c r="C493" s="33" t="s">
        <v>7</v>
      </c>
      <c r="D493" s="74">
        <f>D494+D497</f>
        <v>375</v>
      </c>
      <c r="E493" s="15" t="e">
        <f>E494+#REF!</f>
        <v>#REF!</v>
      </c>
      <c r="F493" s="15" t="e">
        <f>F494+#REF!</f>
        <v>#REF!</v>
      </c>
      <c r="G493" s="3"/>
      <c r="K493" s="74">
        <f>K494+K497</f>
        <v>13200.16</v>
      </c>
      <c r="L493" s="74">
        <f>L494+L497</f>
        <v>385.37</v>
      </c>
      <c r="M493" s="73">
        <f t="shared" si="15"/>
        <v>2.9194343098871531</v>
      </c>
    </row>
    <row r="494" spans="1:13" ht="24" customHeight="1">
      <c r="A494" s="22" t="s">
        <v>35</v>
      </c>
      <c r="B494" s="34" t="s">
        <v>88</v>
      </c>
      <c r="C494" s="33" t="s">
        <v>7</v>
      </c>
      <c r="D494" s="74">
        <f>D496+D495</f>
        <v>375</v>
      </c>
      <c r="E494" s="15">
        <v>303.92</v>
      </c>
      <c r="F494" s="15">
        <v>303.92</v>
      </c>
      <c r="G494" s="3"/>
      <c r="K494" s="74">
        <f>K496+K495</f>
        <v>375</v>
      </c>
      <c r="L494" s="74">
        <f>L496+L495</f>
        <v>30</v>
      </c>
      <c r="M494" s="73">
        <f t="shared" si="15"/>
        <v>8</v>
      </c>
    </row>
    <row r="495" spans="1:13" ht="24" customHeight="1">
      <c r="A495" s="22" t="s">
        <v>9</v>
      </c>
      <c r="B495" s="109" t="s">
        <v>88</v>
      </c>
      <c r="C495" s="108">
        <v>200</v>
      </c>
      <c r="D495" s="74">
        <v>0</v>
      </c>
      <c r="E495" s="15"/>
      <c r="F495" s="15"/>
      <c r="G495" s="3"/>
      <c r="K495" s="74">
        <v>46.5</v>
      </c>
      <c r="L495" s="74">
        <v>30</v>
      </c>
      <c r="M495" s="73">
        <f t="shared" si="15"/>
        <v>64.516129032258064</v>
      </c>
    </row>
    <row r="496" spans="1:13" ht="24" customHeight="1">
      <c r="A496" s="22" t="s">
        <v>11</v>
      </c>
      <c r="B496" s="101" t="s">
        <v>88</v>
      </c>
      <c r="C496" s="100">
        <v>800</v>
      </c>
      <c r="D496" s="74">
        <v>375</v>
      </c>
      <c r="E496" s="15"/>
      <c r="F496" s="15"/>
      <c r="G496" s="3"/>
      <c r="K496" s="74">
        <v>328.5</v>
      </c>
      <c r="L496" s="74">
        <v>0</v>
      </c>
      <c r="M496" s="73">
        <f t="shared" si="15"/>
        <v>0</v>
      </c>
    </row>
    <row r="497" spans="1:13" ht="24" customHeight="1">
      <c r="A497" s="88" t="s">
        <v>536</v>
      </c>
      <c r="B497" s="109" t="s">
        <v>535</v>
      </c>
      <c r="C497" s="108" t="s">
        <v>7</v>
      </c>
      <c r="D497" s="74">
        <f>D498</f>
        <v>0</v>
      </c>
      <c r="E497" s="15"/>
      <c r="F497" s="15"/>
      <c r="G497" s="3"/>
      <c r="K497" s="74">
        <f>K498</f>
        <v>12825.16</v>
      </c>
      <c r="L497" s="74">
        <f>L498</f>
        <v>355.37</v>
      </c>
      <c r="M497" s="73">
        <f t="shared" si="15"/>
        <v>2.7708816108337051</v>
      </c>
    </row>
    <row r="498" spans="1:13" ht="24" customHeight="1">
      <c r="A498" s="22" t="s">
        <v>9</v>
      </c>
      <c r="B498" s="109" t="s">
        <v>535</v>
      </c>
      <c r="C498" s="108">
        <v>200</v>
      </c>
      <c r="D498" s="74">
        <v>0</v>
      </c>
      <c r="E498" s="15"/>
      <c r="F498" s="15"/>
      <c r="G498" s="3"/>
      <c r="K498" s="74">
        <v>12825.16</v>
      </c>
      <c r="L498" s="74">
        <v>355.37</v>
      </c>
      <c r="M498" s="73">
        <f t="shared" si="15"/>
        <v>2.7708816108337051</v>
      </c>
    </row>
    <row r="499" spans="1:13" ht="36" customHeight="1">
      <c r="A499" s="22" t="s">
        <v>32</v>
      </c>
      <c r="B499" s="34" t="s">
        <v>89</v>
      </c>
      <c r="C499" s="33" t="s">
        <v>7</v>
      </c>
      <c r="D499" s="74">
        <f>D500+D502+D506+D510+D512+D514+D517+D519+D522+D504</f>
        <v>24727.379999999997</v>
      </c>
      <c r="E499" s="15" t="e">
        <f>#REF!</f>
        <v>#REF!</v>
      </c>
      <c r="F499" s="15" t="e">
        <f>#REF!</f>
        <v>#REF!</v>
      </c>
      <c r="G499" s="3"/>
      <c r="K499" s="74">
        <f>K500+K502+K506+K510+K512+K514+K517+K519+K522+K504</f>
        <v>25488.129999999997</v>
      </c>
      <c r="L499" s="74">
        <f>L500+L502+L506+L510+L512+L514+L517+L519+L522+L504</f>
        <v>4613.3799999999992</v>
      </c>
      <c r="M499" s="73">
        <f t="shared" si="15"/>
        <v>18.100111699053638</v>
      </c>
    </row>
    <row r="500" spans="1:13" ht="28.5" customHeight="1">
      <c r="A500" s="62" t="s">
        <v>15</v>
      </c>
      <c r="B500" s="34" t="s">
        <v>225</v>
      </c>
      <c r="C500" s="33" t="s">
        <v>7</v>
      </c>
      <c r="D500" s="74">
        <f>D501</f>
        <v>6</v>
      </c>
      <c r="E500" s="15"/>
      <c r="F500" s="15"/>
      <c r="G500" s="3"/>
      <c r="K500" s="74">
        <f>K501</f>
        <v>6</v>
      </c>
      <c r="L500" s="74">
        <f>L501</f>
        <v>0</v>
      </c>
      <c r="M500" s="73">
        <f t="shared" si="15"/>
        <v>0</v>
      </c>
    </row>
    <row r="501" spans="1:13" ht="28.5" customHeight="1">
      <c r="A501" s="22" t="s">
        <v>9</v>
      </c>
      <c r="B501" s="34" t="s">
        <v>225</v>
      </c>
      <c r="C501" s="33">
        <v>200</v>
      </c>
      <c r="D501" s="74">
        <v>6</v>
      </c>
      <c r="E501" s="15"/>
      <c r="F501" s="15"/>
      <c r="G501" s="3"/>
      <c r="K501" s="74">
        <v>6</v>
      </c>
      <c r="L501" s="74">
        <v>0</v>
      </c>
      <c r="M501" s="73">
        <f t="shared" si="15"/>
        <v>0</v>
      </c>
    </row>
    <row r="502" spans="1:13" ht="36" customHeight="1">
      <c r="A502" s="22" t="s">
        <v>480</v>
      </c>
      <c r="B502" s="34" t="s">
        <v>90</v>
      </c>
      <c r="C502" s="33" t="s">
        <v>7</v>
      </c>
      <c r="D502" s="74">
        <f>D503</f>
        <v>357.75</v>
      </c>
      <c r="E502" s="15" t="e">
        <f>E503+#REF!</f>
        <v>#REF!</v>
      </c>
      <c r="F502" s="15" t="e">
        <f>F503+#REF!</f>
        <v>#REF!</v>
      </c>
      <c r="G502" s="3"/>
      <c r="K502" s="74">
        <f>K503</f>
        <v>357.75</v>
      </c>
      <c r="L502" s="74">
        <f>L503</f>
        <v>80.069999999999993</v>
      </c>
      <c r="M502" s="73">
        <f t="shared" si="15"/>
        <v>22.381551362683435</v>
      </c>
    </row>
    <row r="503" spans="1:13" ht="56.25" customHeight="1">
      <c r="A503" s="22" t="s">
        <v>17</v>
      </c>
      <c r="B503" s="34" t="s">
        <v>90</v>
      </c>
      <c r="C503" s="33">
        <v>100</v>
      </c>
      <c r="D503" s="74">
        <v>357.75</v>
      </c>
      <c r="E503" s="15">
        <v>514.79</v>
      </c>
      <c r="F503" s="15">
        <v>514.79</v>
      </c>
      <c r="G503" s="3"/>
      <c r="K503" s="74">
        <v>357.75</v>
      </c>
      <c r="L503" s="74">
        <v>80.069999999999993</v>
      </c>
      <c r="M503" s="73">
        <f t="shared" si="15"/>
        <v>22.381551362683435</v>
      </c>
    </row>
    <row r="504" spans="1:13" ht="24.75" customHeight="1">
      <c r="A504" s="22" t="s">
        <v>273</v>
      </c>
      <c r="B504" s="109" t="s">
        <v>312</v>
      </c>
      <c r="C504" s="108" t="s">
        <v>7</v>
      </c>
      <c r="D504" s="74">
        <f>D505</f>
        <v>30</v>
      </c>
      <c r="E504" s="15"/>
      <c r="F504" s="15"/>
      <c r="G504" s="3"/>
      <c r="K504" s="74">
        <f>K505</f>
        <v>60</v>
      </c>
      <c r="L504" s="74">
        <f>L505</f>
        <v>0</v>
      </c>
      <c r="M504" s="73">
        <f t="shared" si="15"/>
        <v>0</v>
      </c>
    </row>
    <row r="505" spans="1:13" ht="28.5" customHeight="1">
      <c r="A505" s="22" t="s">
        <v>9</v>
      </c>
      <c r="B505" s="109" t="s">
        <v>312</v>
      </c>
      <c r="C505" s="108">
        <v>200</v>
      </c>
      <c r="D505" s="74">
        <v>30</v>
      </c>
      <c r="E505" s="15"/>
      <c r="F505" s="15"/>
      <c r="G505" s="3"/>
      <c r="K505" s="74">
        <v>60</v>
      </c>
      <c r="L505" s="74">
        <v>0</v>
      </c>
      <c r="M505" s="73">
        <f t="shared" si="15"/>
        <v>0</v>
      </c>
    </row>
    <row r="506" spans="1:13" ht="40.5" customHeight="1">
      <c r="A506" s="22" t="s">
        <v>206</v>
      </c>
      <c r="B506" s="34" t="s">
        <v>207</v>
      </c>
      <c r="C506" s="33" t="s">
        <v>7</v>
      </c>
      <c r="D506" s="74">
        <f>D507+D508+D509</f>
        <v>22600.6</v>
      </c>
      <c r="E506" s="15"/>
      <c r="F506" s="15"/>
      <c r="G506" s="3"/>
      <c r="K506" s="74">
        <f>K507+K508+K509</f>
        <v>22403.329999999998</v>
      </c>
      <c r="L506" s="74">
        <f>L507+L508+L509</f>
        <v>4073.13</v>
      </c>
      <c r="M506" s="73">
        <f t="shared" si="15"/>
        <v>18.180913283873426</v>
      </c>
    </row>
    <row r="507" spans="1:13" ht="56.25" customHeight="1">
      <c r="A507" s="22" t="s">
        <v>17</v>
      </c>
      <c r="B507" s="34" t="s">
        <v>207</v>
      </c>
      <c r="C507" s="33">
        <v>100</v>
      </c>
      <c r="D507" s="74">
        <v>15278.08</v>
      </c>
      <c r="E507" s="15"/>
      <c r="F507" s="15"/>
      <c r="G507" s="3"/>
      <c r="K507" s="74">
        <v>14771.24</v>
      </c>
      <c r="L507" s="74">
        <v>3733.35</v>
      </c>
      <c r="M507" s="73">
        <f t="shared" si="15"/>
        <v>25.274452246392315</v>
      </c>
    </row>
    <row r="508" spans="1:13" ht="30" customHeight="1">
      <c r="A508" s="22" t="s">
        <v>9</v>
      </c>
      <c r="B508" s="34" t="s">
        <v>207</v>
      </c>
      <c r="C508" s="33">
        <v>200</v>
      </c>
      <c r="D508" s="74">
        <v>7322.22</v>
      </c>
      <c r="E508" s="15"/>
      <c r="F508" s="15"/>
      <c r="G508" s="3"/>
      <c r="K508" s="74">
        <v>7631.79</v>
      </c>
      <c r="L508" s="74">
        <v>339.78</v>
      </c>
      <c r="M508" s="73">
        <f t="shared" si="15"/>
        <v>4.4521665297394186</v>
      </c>
    </row>
    <row r="509" spans="1:13" ht="29.25" customHeight="1">
      <c r="A509" s="22" t="s">
        <v>11</v>
      </c>
      <c r="B509" s="34" t="s">
        <v>207</v>
      </c>
      <c r="C509" s="33">
        <v>800</v>
      </c>
      <c r="D509" s="74">
        <v>0.3</v>
      </c>
      <c r="E509" s="15"/>
      <c r="F509" s="15"/>
      <c r="G509" s="3"/>
      <c r="K509" s="74">
        <v>0.3</v>
      </c>
      <c r="L509" s="74">
        <v>0</v>
      </c>
      <c r="M509" s="73">
        <f t="shared" si="15"/>
        <v>0</v>
      </c>
    </row>
    <row r="510" spans="1:13" ht="42.75" customHeight="1">
      <c r="A510" s="66" t="s">
        <v>306</v>
      </c>
      <c r="B510" s="109" t="s">
        <v>307</v>
      </c>
      <c r="C510" s="108" t="s">
        <v>7</v>
      </c>
      <c r="D510" s="74">
        <f>D511</f>
        <v>0</v>
      </c>
      <c r="E510" s="15"/>
      <c r="F510" s="15"/>
      <c r="G510" s="3"/>
      <c r="K510" s="74">
        <f>K511</f>
        <v>0</v>
      </c>
      <c r="L510" s="74">
        <f>L511</f>
        <v>0</v>
      </c>
      <c r="M510" s="73">
        <v>0</v>
      </c>
    </row>
    <row r="511" spans="1:13" ht="19.5" customHeight="1">
      <c r="A511" s="22" t="s">
        <v>9</v>
      </c>
      <c r="B511" s="109" t="s">
        <v>307</v>
      </c>
      <c r="C511" s="108">
        <v>200</v>
      </c>
      <c r="D511" s="74"/>
      <c r="E511" s="15"/>
      <c r="F511" s="15"/>
      <c r="G511" s="3"/>
      <c r="K511" s="74"/>
      <c r="L511" s="74"/>
      <c r="M511" s="73">
        <v>0</v>
      </c>
    </row>
    <row r="512" spans="1:13" ht="40.5" customHeight="1">
      <c r="A512" s="66" t="s">
        <v>308</v>
      </c>
      <c r="B512" s="109" t="s">
        <v>309</v>
      </c>
      <c r="C512" s="108" t="s">
        <v>7</v>
      </c>
      <c r="D512" s="74">
        <f>D513</f>
        <v>100</v>
      </c>
      <c r="E512" s="15"/>
      <c r="F512" s="15"/>
      <c r="G512" s="3"/>
      <c r="K512" s="74">
        <f>K513</f>
        <v>28.02</v>
      </c>
      <c r="L512" s="74">
        <f>L513</f>
        <v>2.83</v>
      </c>
      <c r="M512" s="73">
        <f t="shared" si="15"/>
        <v>10.099928622412563</v>
      </c>
    </row>
    <row r="513" spans="1:13" ht="19.5" customHeight="1">
      <c r="A513" s="22" t="s">
        <v>9</v>
      </c>
      <c r="B513" s="109" t="s">
        <v>309</v>
      </c>
      <c r="C513" s="108">
        <v>200</v>
      </c>
      <c r="D513" s="74">
        <v>100</v>
      </c>
      <c r="E513" s="15"/>
      <c r="F513" s="15"/>
      <c r="G513" s="3"/>
      <c r="K513" s="74">
        <v>28.02</v>
      </c>
      <c r="L513" s="74">
        <v>2.83</v>
      </c>
      <c r="M513" s="73">
        <f t="shared" si="15"/>
        <v>10.099928622412563</v>
      </c>
    </row>
    <row r="514" spans="1:13" ht="21.75" customHeight="1">
      <c r="A514" s="21" t="s">
        <v>31</v>
      </c>
      <c r="B514" s="34" t="s">
        <v>91</v>
      </c>
      <c r="C514" s="33" t="s">
        <v>7</v>
      </c>
      <c r="D514" s="74">
        <f>D515+D516</f>
        <v>309.25</v>
      </c>
      <c r="E514" s="15">
        <f>E515</f>
        <v>200</v>
      </c>
      <c r="F514" s="15">
        <f>F515</f>
        <v>200</v>
      </c>
      <c r="G514" s="3"/>
      <c r="K514" s="74">
        <f>K515+K516</f>
        <v>1309.25</v>
      </c>
      <c r="L514" s="74">
        <f>L515+L516</f>
        <v>114.12</v>
      </c>
      <c r="M514" s="73">
        <f t="shared" si="15"/>
        <v>8.7164407103303425</v>
      </c>
    </row>
    <row r="515" spans="1:13" ht="37.5">
      <c r="A515" s="22" t="s">
        <v>9</v>
      </c>
      <c r="B515" s="34" t="s">
        <v>91</v>
      </c>
      <c r="C515" s="33">
        <v>200</v>
      </c>
      <c r="D515" s="74">
        <v>200</v>
      </c>
      <c r="E515" s="15">
        <f>E516</f>
        <v>200</v>
      </c>
      <c r="F515" s="15">
        <f>F516</f>
        <v>200</v>
      </c>
      <c r="G515" s="3"/>
      <c r="K515" s="74">
        <v>1200</v>
      </c>
      <c r="L515" s="74">
        <v>24.25</v>
      </c>
      <c r="M515" s="73">
        <f t="shared" si="15"/>
        <v>2.020833333333333</v>
      </c>
    </row>
    <row r="516" spans="1:13" ht="18" customHeight="1">
      <c r="A516" s="22" t="s">
        <v>11</v>
      </c>
      <c r="B516" s="34" t="s">
        <v>91</v>
      </c>
      <c r="C516" s="33">
        <v>800</v>
      </c>
      <c r="D516" s="74">
        <v>109.25</v>
      </c>
      <c r="E516" s="15">
        <v>200</v>
      </c>
      <c r="F516" s="15">
        <v>200</v>
      </c>
      <c r="G516" s="3"/>
      <c r="K516" s="74">
        <v>109.25</v>
      </c>
      <c r="L516" s="74">
        <v>89.87</v>
      </c>
      <c r="M516" s="73">
        <f t="shared" si="15"/>
        <v>82.260869565217405</v>
      </c>
    </row>
    <row r="517" spans="1:13" ht="18.75" customHeight="1">
      <c r="A517" s="104" t="s">
        <v>501</v>
      </c>
      <c r="B517" s="101" t="s">
        <v>289</v>
      </c>
      <c r="C517" s="100" t="s">
        <v>7</v>
      </c>
      <c r="D517" s="74">
        <f>D518</f>
        <v>8.5</v>
      </c>
      <c r="E517" s="15"/>
      <c r="F517" s="15"/>
      <c r="G517" s="3"/>
      <c r="K517" s="74">
        <f>K518</f>
        <v>8.5</v>
      </c>
      <c r="L517" s="74">
        <f>L518</f>
        <v>1.83</v>
      </c>
      <c r="M517" s="73">
        <f t="shared" si="15"/>
        <v>21.529411764705884</v>
      </c>
    </row>
    <row r="518" spans="1:13" ht="18.75" customHeight="1">
      <c r="A518" s="104" t="s">
        <v>502</v>
      </c>
      <c r="B518" s="101" t="s">
        <v>289</v>
      </c>
      <c r="C518" s="100">
        <v>700</v>
      </c>
      <c r="D518" s="74">
        <v>8.5</v>
      </c>
      <c r="E518" s="15"/>
      <c r="F518" s="15"/>
      <c r="G518" s="3"/>
      <c r="K518" s="74">
        <v>8.5</v>
      </c>
      <c r="L518" s="74">
        <v>1.83</v>
      </c>
      <c r="M518" s="73">
        <f t="shared" si="15"/>
        <v>21.529411764705884</v>
      </c>
    </row>
    <row r="519" spans="1:13" ht="42.75" customHeight="1">
      <c r="A519" s="118" t="s">
        <v>157</v>
      </c>
      <c r="B519" s="34" t="s">
        <v>92</v>
      </c>
      <c r="C519" s="33" t="s">
        <v>7</v>
      </c>
      <c r="D519" s="74">
        <f>D520+D521</f>
        <v>1312.2800000000002</v>
      </c>
      <c r="E519" s="15"/>
      <c r="F519" s="15"/>
      <c r="G519" s="3"/>
      <c r="K519" s="74">
        <f>K520+K521</f>
        <v>1312.2800000000002</v>
      </c>
      <c r="L519" s="74">
        <f>L520+L521</f>
        <v>341.4</v>
      </c>
      <c r="M519" s="73">
        <f t="shared" si="15"/>
        <v>26.01578931325631</v>
      </c>
    </row>
    <row r="520" spans="1:13" ht="60.75" customHeight="1">
      <c r="A520" s="22" t="s">
        <v>17</v>
      </c>
      <c r="B520" s="34" t="s">
        <v>92</v>
      </c>
      <c r="C520" s="33">
        <v>100</v>
      </c>
      <c r="D520" s="74">
        <v>1274.4000000000001</v>
      </c>
      <c r="E520" s="15"/>
      <c r="F520" s="15"/>
      <c r="G520" s="3"/>
      <c r="K520" s="74">
        <v>1274.4000000000001</v>
      </c>
      <c r="L520" s="74">
        <v>340</v>
      </c>
      <c r="M520" s="73">
        <f t="shared" si="15"/>
        <v>26.679221594475834</v>
      </c>
    </row>
    <row r="521" spans="1:13" ht="21.75" customHeight="1">
      <c r="A521" s="22" t="s">
        <v>9</v>
      </c>
      <c r="B521" s="34" t="s">
        <v>92</v>
      </c>
      <c r="C521" s="33">
        <v>200</v>
      </c>
      <c r="D521" s="74">
        <v>37.880000000000003</v>
      </c>
      <c r="E521" s="15"/>
      <c r="F521" s="15"/>
      <c r="G521" s="3"/>
      <c r="K521" s="74">
        <v>37.880000000000003</v>
      </c>
      <c r="L521" s="74">
        <v>1.4</v>
      </c>
      <c r="M521" s="73">
        <f t="shared" si="15"/>
        <v>3.6958817317845822</v>
      </c>
    </row>
    <row r="522" spans="1:13" ht="42" customHeight="1">
      <c r="A522" s="61" t="s">
        <v>356</v>
      </c>
      <c r="B522" s="34" t="s">
        <v>93</v>
      </c>
      <c r="C522" s="33" t="s">
        <v>7</v>
      </c>
      <c r="D522" s="74">
        <f>D523</f>
        <v>3</v>
      </c>
      <c r="E522" s="123"/>
      <c r="F522" s="123"/>
      <c r="G522" s="124"/>
      <c r="H522" s="125"/>
      <c r="I522" s="125"/>
      <c r="J522" s="125"/>
      <c r="K522" s="74">
        <f>K523</f>
        <v>3</v>
      </c>
      <c r="L522" s="74">
        <f>L523</f>
        <v>0</v>
      </c>
      <c r="M522" s="73">
        <f t="shared" si="15"/>
        <v>0</v>
      </c>
    </row>
    <row r="523" spans="1:13" ht="24" customHeight="1">
      <c r="A523" s="22" t="s">
        <v>9</v>
      </c>
      <c r="B523" s="34" t="s">
        <v>93</v>
      </c>
      <c r="C523" s="33">
        <v>200</v>
      </c>
      <c r="D523" s="74">
        <v>3</v>
      </c>
      <c r="E523" s="15"/>
      <c r="F523" s="15"/>
      <c r="G523" s="3"/>
      <c r="K523" s="74">
        <v>3</v>
      </c>
      <c r="L523" s="74">
        <v>0</v>
      </c>
      <c r="M523" s="73">
        <f t="shared" ref="M523:M568" si="16">L523/K523*100</f>
        <v>0</v>
      </c>
    </row>
    <row r="524" spans="1:13" ht="24" customHeight="1">
      <c r="A524" s="22" t="s">
        <v>497</v>
      </c>
      <c r="B524" s="34" t="s">
        <v>283</v>
      </c>
      <c r="C524" s="33" t="s">
        <v>7</v>
      </c>
      <c r="D524" s="74">
        <f>D525+D527</f>
        <v>9607</v>
      </c>
      <c r="E524" s="15"/>
      <c r="F524" s="15"/>
      <c r="G524" s="3"/>
      <c r="K524" s="74">
        <f>K525+K527</f>
        <v>12027.74</v>
      </c>
      <c r="L524" s="74">
        <f>L525+L527</f>
        <v>0</v>
      </c>
      <c r="M524" s="73">
        <f t="shared" si="16"/>
        <v>0</v>
      </c>
    </row>
    <row r="525" spans="1:13" ht="24" customHeight="1">
      <c r="A525" s="22" t="s">
        <v>284</v>
      </c>
      <c r="B525" s="109" t="s">
        <v>498</v>
      </c>
      <c r="C525" s="33" t="s">
        <v>7</v>
      </c>
      <c r="D525" s="74">
        <f>D526</f>
        <v>9607</v>
      </c>
      <c r="E525" s="15"/>
      <c r="F525" s="15"/>
      <c r="G525" s="3"/>
      <c r="K525" s="74">
        <f>K526</f>
        <v>9607</v>
      </c>
      <c r="L525" s="74">
        <f>L526</f>
        <v>0</v>
      </c>
      <c r="M525" s="73">
        <f t="shared" si="16"/>
        <v>0</v>
      </c>
    </row>
    <row r="526" spans="1:13" ht="42.75" customHeight="1">
      <c r="A526" s="22" t="s">
        <v>165</v>
      </c>
      <c r="B526" s="109" t="s">
        <v>498</v>
      </c>
      <c r="C526" s="33">
        <v>400</v>
      </c>
      <c r="D526" s="74">
        <v>9607</v>
      </c>
      <c r="E526" s="15"/>
      <c r="F526" s="15"/>
      <c r="G526" s="3"/>
      <c r="K526" s="74">
        <v>9607</v>
      </c>
      <c r="L526" s="74">
        <v>0</v>
      </c>
      <c r="M526" s="73">
        <f t="shared" si="16"/>
        <v>0</v>
      </c>
    </row>
    <row r="527" spans="1:13" ht="18.75">
      <c r="A527" s="66" t="s">
        <v>527</v>
      </c>
      <c r="B527" s="109" t="s">
        <v>526</v>
      </c>
      <c r="C527" s="108" t="s">
        <v>7</v>
      </c>
      <c r="D527" s="74">
        <f>D528</f>
        <v>0</v>
      </c>
      <c r="E527" s="15"/>
      <c r="F527" s="15"/>
      <c r="G527" s="3"/>
      <c r="K527" s="74">
        <f>K528</f>
        <v>2420.7399999999998</v>
      </c>
      <c r="L527" s="74">
        <f>L528</f>
        <v>0</v>
      </c>
      <c r="M527" s="73">
        <f t="shared" si="16"/>
        <v>0</v>
      </c>
    </row>
    <row r="528" spans="1:13" ht="37.5">
      <c r="A528" s="22" t="s">
        <v>165</v>
      </c>
      <c r="B528" s="109" t="s">
        <v>526</v>
      </c>
      <c r="C528" s="108">
        <v>400</v>
      </c>
      <c r="D528" s="74">
        <v>0</v>
      </c>
      <c r="E528" s="15"/>
      <c r="F528" s="15"/>
      <c r="G528" s="3"/>
      <c r="K528" s="74">
        <v>2420.7399999999998</v>
      </c>
      <c r="L528" s="74">
        <v>0</v>
      </c>
      <c r="M528" s="73">
        <f t="shared" si="16"/>
        <v>0</v>
      </c>
    </row>
    <row r="529" spans="1:13" ht="18.75">
      <c r="A529" s="22"/>
      <c r="B529" s="109"/>
      <c r="C529" s="108"/>
      <c r="D529" s="74"/>
      <c r="E529" s="15"/>
      <c r="F529" s="15"/>
      <c r="G529" s="3"/>
      <c r="K529" s="74"/>
      <c r="L529" s="74"/>
      <c r="M529" s="73"/>
    </row>
    <row r="530" spans="1:13" ht="75">
      <c r="A530" s="111" t="s">
        <v>387</v>
      </c>
      <c r="B530" s="43" t="s">
        <v>389</v>
      </c>
      <c r="C530" s="44" t="s">
        <v>7</v>
      </c>
      <c r="D530" s="73">
        <f>D531+D533</f>
        <v>40</v>
      </c>
      <c r="E530" s="15"/>
      <c r="F530" s="15"/>
      <c r="G530" s="3"/>
      <c r="K530" s="73">
        <f>K531+K533</f>
        <v>40</v>
      </c>
      <c r="L530" s="73">
        <f>L531+L533</f>
        <v>0</v>
      </c>
      <c r="M530" s="73">
        <f t="shared" si="16"/>
        <v>0</v>
      </c>
    </row>
    <row r="531" spans="1:13" ht="43.5" customHeight="1">
      <c r="A531" s="88" t="s">
        <v>388</v>
      </c>
      <c r="B531" s="109" t="s">
        <v>390</v>
      </c>
      <c r="C531" s="108" t="s">
        <v>7</v>
      </c>
      <c r="D531" s="74">
        <f>D532</f>
        <v>20</v>
      </c>
      <c r="E531" s="15"/>
      <c r="F531" s="15"/>
      <c r="G531" s="3"/>
      <c r="K531" s="74">
        <f>K532</f>
        <v>20</v>
      </c>
      <c r="L531" s="74">
        <f>L532</f>
        <v>0</v>
      </c>
      <c r="M531" s="73">
        <f t="shared" si="16"/>
        <v>0</v>
      </c>
    </row>
    <row r="532" spans="1:13" ht="29.25" customHeight="1">
      <c r="A532" s="88" t="s">
        <v>9</v>
      </c>
      <c r="B532" s="109" t="s">
        <v>390</v>
      </c>
      <c r="C532" s="108">
        <v>200</v>
      </c>
      <c r="D532" s="74">
        <v>20</v>
      </c>
      <c r="E532" s="15"/>
      <c r="F532" s="15"/>
      <c r="G532" s="3"/>
      <c r="K532" s="74">
        <v>20</v>
      </c>
      <c r="L532" s="74">
        <v>0</v>
      </c>
      <c r="M532" s="73">
        <f t="shared" si="16"/>
        <v>0</v>
      </c>
    </row>
    <row r="533" spans="1:13" ht="63" customHeight="1">
      <c r="A533" s="88" t="s">
        <v>391</v>
      </c>
      <c r="B533" s="109" t="s">
        <v>392</v>
      </c>
      <c r="C533" s="108" t="s">
        <v>7</v>
      </c>
      <c r="D533" s="74">
        <f>D534</f>
        <v>20</v>
      </c>
      <c r="E533" s="15"/>
      <c r="F533" s="15"/>
      <c r="G533" s="3"/>
      <c r="K533" s="74">
        <f>K534</f>
        <v>20</v>
      </c>
      <c r="L533" s="74">
        <f>L534</f>
        <v>0</v>
      </c>
      <c r="M533" s="73">
        <f t="shared" si="16"/>
        <v>0</v>
      </c>
    </row>
    <row r="534" spans="1:13" ht="29.25" customHeight="1">
      <c r="A534" s="88" t="s">
        <v>9</v>
      </c>
      <c r="B534" s="109" t="s">
        <v>392</v>
      </c>
      <c r="C534" s="108">
        <v>200</v>
      </c>
      <c r="D534" s="74">
        <v>20</v>
      </c>
      <c r="E534" s="15"/>
      <c r="F534" s="15"/>
      <c r="G534" s="3"/>
      <c r="K534" s="74">
        <v>20</v>
      </c>
      <c r="L534" s="74">
        <v>0</v>
      </c>
      <c r="M534" s="73">
        <f t="shared" si="16"/>
        <v>0</v>
      </c>
    </row>
    <row r="535" spans="1:13" ht="60.75" customHeight="1">
      <c r="A535" s="111" t="s">
        <v>393</v>
      </c>
      <c r="B535" s="43" t="s">
        <v>235</v>
      </c>
      <c r="C535" s="44" t="s">
        <v>7</v>
      </c>
      <c r="D535" s="73">
        <f>D536</f>
        <v>10</v>
      </c>
      <c r="E535" s="15"/>
      <c r="F535" s="15"/>
      <c r="G535" s="3"/>
      <c r="K535" s="73">
        <f>K536</f>
        <v>10</v>
      </c>
      <c r="L535" s="73">
        <f>L536</f>
        <v>0</v>
      </c>
      <c r="M535" s="73">
        <f t="shared" si="16"/>
        <v>0</v>
      </c>
    </row>
    <row r="536" spans="1:13" ht="42.6" customHeight="1">
      <c r="A536" s="88" t="s">
        <v>394</v>
      </c>
      <c r="B536" s="109" t="s">
        <v>395</v>
      </c>
      <c r="C536" s="33" t="s">
        <v>7</v>
      </c>
      <c r="D536" s="74">
        <f>D537</f>
        <v>10</v>
      </c>
      <c r="E536" s="15"/>
      <c r="F536" s="15"/>
      <c r="G536" s="3"/>
      <c r="K536" s="74">
        <f>K537</f>
        <v>10</v>
      </c>
      <c r="L536" s="74">
        <f>L537</f>
        <v>0</v>
      </c>
      <c r="M536" s="73">
        <f t="shared" si="16"/>
        <v>0</v>
      </c>
    </row>
    <row r="537" spans="1:13" ht="24" customHeight="1">
      <c r="A537" s="22" t="s">
        <v>9</v>
      </c>
      <c r="B537" s="109" t="s">
        <v>395</v>
      </c>
      <c r="C537" s="33">
        <v>200</v>
      </c>
      <c r="D537" s="74">
        <v>10</v>
      </c>
      <c r="E537" s="15"/>
      <c r="F537" s="15"/>
      <c r="G537" s="3"/>
      <c r="K537" s="74">
        <v>10</v>
      </c>
      <c r="L537" s="74">
        <v>0</v>
      </c>
      <c r="M537" s="73">
        <f t="shared" si="16"/>
        <v>0</v>
      </c>
    </row>
    <row r="538" spans="1:13" ht="33" customHeight="1">
      <c r="A538" s="52" t="s">
        <v>461</v>
      </c>
      <c r="B538" s="43" t="s">
        <v>94</v>
      </c>
      <c r="C538" s="44" t="s">
        <v>7</v>
      </c>
      <c r="D538" s="73">
        <f>D542+D539</f>
        <v>1018</v>
      </c>
      <c r="E538" s="25"/>
      <c r="F538" s="25"/>
      <c r="G538" s="3"/>
      <c r="K538" s="73">
        <f>K542+K539</f>
        <v>1023.26</v>
      </c>
      <c r="L538" s="73">
        <f>L542+L539</f>
        <v>19</v>
      </c>
      <c r="M538" s="73">
        <f t="shared" si="16"/>
        <v>1.8568105857748762</v>
      </c>
    </row>
    <row r="539" spans="1:13" ht="27.75" customHeight="1">
      <c r="A539" s="97" t="s">
        <v>310</v>
      </c>
      <c r="B539" s="43" t="s">
        <v>330</v>
      </c>
      <c r="C539" s="44" t="s">
        <v>7</v>
      </c>
      <c r="D539" s="73">
        <f>D540</f>
        <v>912.74</v>
      </c>
      <c r="E539" s="25"/>
      <c r="F539" s="25"/>
      <c r="G539" s="3"/>
      <c r="K539" s="73">
        <f>K540</f>
        <v>918</v>
      </c>
      <c r="L539" s="73">
        <f>L540</f>
        <v>19</v>
      </c>
      <c r="M539" s="73">
        <f t="shared" si="16"/>
        <v>2.0697167755991286</v>
      </c>
    </row>
    <row r="540" spans="1:13" ht="59.25" customHeight="1">
      <c r="A540" s="66" t="s">
        <v>482</v>
      </c>
      <c r="B540" s="109" t="s">
        <v>331</v>
      </c>
      <c r="C540" s="44" t="s">
        <v>7</v>
      </c>
      <c r="D540" s="74">
        <f>D541</f>
        <v>912.74</v>
      </c>
      <c r="E540" s="25"/>
      <c r="F540" s="25"/>
      <c r="G540" s="3"/>
      <c r="K540" s="74">
        <f>K541</f>
        <v>918</v>
      </c>
      <c r="L540" s="74">
        <f>L541</f>
        <v>19</v>
      </c>
      <c r="M540" s="73">
        <f t="shared" si="16"/>
        <v>2.0697167755991286</v>
      </c>
    </row>
    <row r="541" spans="1:13" ht="27.75" customHeight="1">
      <c r="A541" s="5" t="s">
        <v>9</v>
      </c>
      <c r="B541" s="109" t="s">
        <v>331</v>
      </c>
      <c r="C541" s="108">
        <v>200</v>
      </c>
      <c r="D541" s="74">
        <v>912.74</v>
      </c>
      <c r="E541" s="25"/>
      <c r="F541" s="25"/>
      <c r="G541" s="3"/>
      <c r="K541" s="74">
        <v>918</v>
      </c>
      <c r="L541" s="74">
        <v>19</v>
      </c>
      <c r="M541" s="73">
        <f t="shared" si="16"/>
        <v>2.0697167755991286</v>
      </c>
    </row>
    <row r="542" spans="1:13" ht="34.5" customHeight="1">
      <c r="A542" s="97" t="s">
        <v>494</v>
      </c>
      <c r="B542" s="43" t="s">
        <v>495</v>
      </c>
      <c r="C542" s="44" t="s">
        <v>7</v>
      </c>
      <c r="D542" s="73">
        <f>D543</f>
        <v>105.26</v>
      </c>
      <c r="E542" s="25"/>
      <c r="F542" s="25"/>
      <c r="G542" s="3"/>
      <c r="K542" s="73">
        <f>K543</f>
        <v>105.26</v>
      </c>
      <c r="L542" s="73">
        <f>L543</f>
        <v>0</v>
      </c>
      <c r="M542" s="73">
        <f t="shared" si="16"/>
        <v>0</v>
      </c>
    </row>
    <row r="543" spans="1:13" ht="42.75" customHeight="1">
      <c r="A543" s="61" t="s">
        <v>357</v>
      </c>
      <c r="B543" s="109" t="s">
        <v>418</v>
      </c>
      <c r="C543" s="108" t="s">
        <v>7</v>
      </c>
      <c r="D543" s="74">
        <f>D544</f>
        <v>105.26</v>
      </c>
      <c r="E543" s="25"/>
      <c r="F543" s="25"/>
      <c r="G543" s="3"/>
      <c r="K543" s="74">
        <f>K544</f>
        <v>105.26</v>
      </c>
      <c r="L543" s="74">
        <f>L544</f>
        <v>0</v>
      </c>
      <c r="M543" s="73">
        <f t="shared" si="16"/>
        <v>0</v>
      </c>
    </row>
    <row r="544" spans="1:13" ht="25.5" customHeight="1">
      <c r="A544" s="66" t="s">
        <v>9</v>
      </c>
      <c r="B544" s="109" t="s">
        <v>418</v>
      </c>
      <c r="C544" s="108">
        <v>200</v>
      </c>
      <c r="D544" s="74">
        <v>105.26</v>
      </c>
      <c r="E544" s="25"/>
      <c r="F544" s="25"/>
      <c r="G544" s="3"/>
      <c r="K544" s="74">
        <v>105.26</v>
      </c>
      <c r="L544" s="74">
        <v>0</v>
      </c>
      <c r="M544" s="73">
        <f t="shared" si="16"/>
        <v>0</v>
      </c>
    </row>
    <row r="545" spans="1:13" ht="44.25" customHeight="1">
      <c r="A545" s="69" t="s">
        <v>280</v>
      </c>
      <c r="B545" s="43" t="s">
        <v>279</v>
      </c>
      <c r="C545" s="44" t="s">
        <v>7</v>
      </c>
      <c r="D545" s="73">
        <f>D546+D550</f>
        <v>1253.4000000000001</v>
      </c>
      <c r="E545" s="25"/>
      <c r="F545" s="25"/>
      <c r="G545" s="3"/>
      <c r="K545" s="73">
        <f>K546+K550</f>
        <v>1307.24</v>
      </c>
      <c r="L545" s="73">
        <f>L546+L550</f>
        <v>300.19</v>
      </c>
      <c r="M545" s="73">
        <f t="shared" si="16"/>
        <v>22.963648603163918</v>
      </c>
    </row>
    <row r="546" spans="1:13" ht="27.75" customHeight="1">
      <c r="A546" s="22" t="s">
        <v>15</v>
      </c>
      <c r="B546" s="34" t="s">
        <v>281</v>
      </c>
      <c r="C546" s="33" t="s">
        <v>7</v>
      </c>
      <c r="D546" s="74">
        <f>D547+D548+D549</f>
        <v>51.7</v>
      </c>
      <c r="E546" s="25"/>
      <c r="F546" s="25"/>
      <c r="G546" s="3"/>
      <c r="K546" s="74">
        <f>K547+K548+K549</f>
        <v>63.429999999999993</v>
      </c>
      <c r="L546" s="74">
        <f>L547+L548+L549</f>
        <v>30.6</v>
      </c>
      <c r="M546" s="73">
        <f t="shared" si="16"/>
        <v>48.242156708182257</v>
      </c>
    </row>
    <row r="547" spans="1:13" ht="58.5" customHeight="1">
      <c r="A547" s="22" t="s">
        <v>17</v>
      </c>
      <c r="B547" s="34" t="s">
        <v>281</v>
      </c>
      <c r="C547" s="33">
        <v>100</v>
      </c>
      <c r="D547" s="74">
        <v>27.7</v>
      </c>
      <c r="E547" s="25"/>
      <c r="F547" s="25"/>
      <c r="G547" s="3"/>
      <c r="K547" s="74">
        <v>27.7</v>
      </c>
      <c r="L547" s="74">
        <v>0</v>
      </c>
      <c r="M547" s="73">
        <f t="shared" si="16"/>
        <v>0</v>
      </c>
    </row>
    <row r="548" spans="1:13" ht="37.5">
      <c r="A548" s="5" t="s">
        <v>9</v>
      </c>
      <c r="B548" s="96" t="s">
        <v>281</v>
      </c>
      <c r="C548" s="95">
        <v>200</v>
      </c>
      <c r="D548" s="74">
        <v>24</v>
      </c>
      <c r="E548" s="25"/>
      <c r="F548" s="25"/>
      <c r="G548" s="3"/>
      <c r="K548" s="74">
        <v>35.729999999999997</v>
      </c>
      <c r="L548" s="74">
        <v>30.6</v>
      </c>
      <c r="M548" s="73">
        <f t="shared" si="16"/>
        <v>85.642317380352665</v>
      </c>
    </row>
    <row r="549" spans="1:13" ht="18.75">
      <c r="A549" s="22" t="s">
        <v>11</v>
      </c>
      <c r="B549" s="103" t="s">
        <v>281</v>
      </c>
      <c r="C549" s="102">
        <v>800</v>
      </c>
      <c r="D549" s="74">
        <v>0</v>
      </c>
      <c r="E549" s="25"/>
      <c r="F549" s="25"/>
      <c r="G549" s="3"/>
      <c r="K549" s="74">
        <v>0</v>
      </c>
      <c r="L549" s="74">
        <v>0</v>
      </c>
      <c r="M549" s="73"/>
    </row>
    <row r="550" spans="1:13" ht="42.75" customHeight="1">
      <c r="A550" s="22" t="s">
        <v>16</v>
      </c>
      <c r="B550" s="34" t="s">
        <v>282</v>
      </c>
      <c r="C550" s="33" t="s">
        <v>7</v>
      </c>
      <c r="D550" s="74">
        <f>D551</f>
        <v>1201.7</v>
      </c>
      <c r="E550" s="25"/>
      <c r="F550" s="25"/>
      <c r="G550" s="3"/>
      <c r="K550" s="74">
        <f>K551</f>
        <v>1243.81</v>
      </c>
      <c r="L550" s="74">
        <f>L551</f>
        <v>269.58999999999997</v>
      </c>
      <c r="M550" s="73">
        <f t="shared" si="16"/>
        <v>21.67453228386972</v>
      </c>
    </row>
    <row r="551" spans="1:13" ht="65.25" customHeight="1">
      <c r="A551" s="5" t="s">
        <v>8</v>
      </c>
      <c r="B551" s="34" t="s">
        <v>282</v>
      </c>
      <c r="C551" s="33">
        <v>100</v>
      </c>
      <c r="D551" s="74">
        <v>1201.7</v>
      </c>
      <c r="E551" s="25"/>
      <c r="F551" s="25"/>
      <c r="G551" s="3"/>
      <c r="K551" s="74">
        <v>1243.81</v>
      </c>
      <c r="L551" s="74">
        <v>269.58999999999997</v>
      </c>
      <c r="M551" s="73">
        <f t="shared" si="16"/>
        <v>21.67453228386972</v>
      </c>
    </row>
    <row r="552" spans="1:13" ht="43.5" customHeight="1">
      <c r="A552" s="46" t="s">
        <v>462</v>
      </c>
      <c r="B552" s="43" t="s">
        <v>208</v>
      </c>
      <c r="C552" s="44" t="s">
        <v>7</v>
      </c>
      <c r="D552" s="73">
        <f>D553</f>
        <v>70</v>
      </c>
      <c r="E552" s="25"/>
      <c r="F552" s="25"/>
      <c r="G552" s="3"/>
      <c r="K552" s="73">
        <f>K553</f>
        <v>70</v>
      </c>
      <c r="L552" s="73">
        <f>L553</f>
        <v>2.75</v>
      </c>
      <c r="M552" s="73">
        <f t="shared" si="16"/>
        <v>3.9285714285714284</v>
      </c>
    </row>
    <row r="553" spans="1:13" ht="42" customHeight="1">
      <c r="A553" s="5" t="s">
        <v>152</v>
      </c>
      <c r="B553" s="34" t="s">
        <v>209</v>
      </c>
      <c r="C553" s="44" t="s">
        <v>7</v>
      </c>
      <c r="D553" s="74">
        <f>D554</f>
        <v>70</v>
      </c>
      <c r="E553" s="25"/>
      <c r="F553" s="25"/>
      <c r="G553" s="3"/>
      <c r="K553" s="74">
        <f>K554</f>
        <v>70</v>
      </c>
      <c r="L553" s="74">
        <f>L554</f>
        <v>2.75</v>
      </c>
      <c r="M553" s="73">
        <f t="shared" si="16"/>
        <v>3.9285714285714284</v>
      </c>
    </row>
    <row r="554" spans="1:13" ht="27.75" customHeight="1">
      <c r="A554" s="5" t="s">
        <v>9</v>
      </c>
      <c r="B554" s="34" t="s">
        <v>209</v>
      </c>
      <c r="C554" s="33">
        <v>200</v>
      </c>
      <c r="D554" s="74">
        <v>70</v>
      </c>
      <c r="E554" s="25"/>
      <c r="F554" s="25"/>
      <c r="G554" s="3"/>
      <c r="K554" s="74">
        <v>70</v>
      </c>
      <c r="L554" s="74">
        <v>2.75</v>
      </c>
      <c r="M554" s="73">
        <f t="shared" si="16"/>
        <v>3.9285714285714284</v>
      </c>
    </row>
    <row r="555" spans="1:13" ht="42" customHeight="1">
      <c r="A555" s="132" t="s">
        <v>483</v>
      </c>
      <c r="B555" s="43" t="s">
        <v>98</v>
      </c>
      <c r="C555" s="44" t="s">
        <v>7</v>
      </c>
      <c r="D555" s="73">
        <f>D556</f>
        <v>780.92</v>
      </c>
      <c r="E555" s="25"/>
      <c r="F555" s="25"/>
      <c r="G555" s="3"/>
      <c r="K555" s="73">
        <f>K556</f>
        <v>780.92</v>
      </c>
      <c r="L555" s="73">
        <f>L556</f>
        <v>0</v>
      </c>
      <c r="M555" s="73">
        <f t="shared" si="16"/>
        <v>0</v>
      </c>
    </row>
    <row r="556" spans="1:13" ht="42" customHeight="1">
      <c r="A556" s="5" t="s">
        <v>153</v>
      </c>
      <c r="B556" s="34" t="s">
        <v>99</v>
      </c>
      <c r="C556" s="33" t="s">
        <v>7</v>
      </c>
      <c r="D556" s="74">
        <f>D557</f>
        <v>780.92</v>
      </c>
      <c r="E556" s="25"/>
      <c r="F556" s="25"/>
      <c r="G556" s="3"/>
      <c r="K556" s="74">
        <f>K557</f>
        <v>780.92</v>
      </c>
      <c r="L556" s="74">
        <f>L557</f>
        <v>0</v>
      </c>
      <c r="M556" s="73">
        <f t="shared" si="16"/>
        <v>0</v>
      </c>
    </row>
    <row r="557" spans="1:13" ht="31.5" customHeight="1">
      <c r="A557" s="5" t="s">
        <v>9</v>
      </c>
      <c r="B557" s="34" t="s">
        <v>99</v>
      </c>
      <c r="C557" s="33">
        <v>200</v>
      </c>
      <c r="D557" s="74">
        <v>780.92</v>
      </c>
      <c r="E557" s="25"/>
      <c r="F557" s="25"/>
      <c r="G557" s="3"/>
      <c r="K557" s="74">
        <v>780.92</v>
      </c>
      <c r="L557" s="74">
        <v>0</v>
      </c>
      <c r="M557" s="73">
        <f t="shared" si="16"/>
        <v>0</v>
      </c>
    </row>
    <row r="558" spans="1:13" ht="44.25" customHeight="1">
      <c r="A558" s="46" t="s">
        <v>211</v>
      </c>
      <c r="B558" s="43" t="s">
        <v>212</v>
      </c>
      <c r="C558" s="44" t="s">
        <v>7</v>
      </c>
      <c r="D558" s="73">
        <f>D559</f>
        <v>24765.229999999996</v>
      </c>
      <c r="E558" s="25"/>
      <c r="F558" s="25"/>
      <c r="G558" s="3"/>
      <c r="K558" s="73">
        <f>K559</f>
        <v>25307.809999999998</v>
      </c>
      <c r="L558" s="73">
        <f>L559</f>
        <v>4382.9699999999993</v>
      </c>
      <c r="M558" s="73">
        <f t="shared" si="16"/>
        <v>17.318645904169504</v>
      </c>
    </row>
    <row r="559" spans="1:13" ht="40.5" customHeight="1">
      <c r="A559" s="5" t="s">
        <v>213</v>
      </c>
      <c r="B559" s="34" t="s">
        <v>214</v>
      </c>
      <c r="C559" s="33" t="s">
        <v>7</v>
      </c>
      <c r="D559" s="74">
        <f>D560+D561+D562</f>
        <v>24765.229999999996</v>
      </c>
      <c r="E559" s="25"/>
      <c r="F559" s="25"/>
      <c r="G559" s="3"/>
      <c r="K559" s="74">
        <f>K560+K561+K562</f>
        <v>25307.809999999998</v>
      </c>
      <c r="L559" s="74">
        <f>L560+L561+L562</f>
        <v>4382.9699999999993</v>
      </c>
      <c r="M559" s="73">
        <f t="shared" si="16"/>
        <v>17.318645904169504</v>
      </c>
    </row>
    <row r="560" spans="1:13" ht="60" customHeight="1">
      <c r="A560" s="22" t="s">
        <v>17</v>
      </c>
      <c r="B560" s="34" t="s">
        <v>214</v>
      </c>
      <c r="C560" s="33">
        <v>100</v>
      </c>
      <c r="D560" s="74">
        <v>21064.17</v>
      </c>
      <c r="E560" s="25"/>
      <c r="F560" s="25"/>
      <c r="G560" s="3"/>
      <c r="K560" s="74">
        <v>21064.17</v>
      </c>
      <c r="L560" s="74">
        <v>3683.68</v>
      </c>
      <c r="M560" s="73">
        <f t="shared" si="16"/>
        <v>17.487895321771521</v>
      </c>
    </row>
    <row r="561" spans="1:13" ht="30.75" customHeight="1">
      <c r="A561" s="5" t="s">
        <v>9</v>
      </c>
      <c r="B561" s="34" t="s">
        <v>214</v>
      </c>
      <c r="C561" s="33">
        <v>200</v>
      </c>
      <c r="D561" s="74">
        <v>3226.05</v>
      </c>
      <c r="E561" s="25"/>
      <c r="F561" s="25"/>
      <c r="G561" s="3"/>
      <c r="K561" s="74">
        <v>3768.63</v>
      </c>
      <c r="L561" s="74">
        <v>699.29</v>
      </c>
      <c r="M561" s="73">
        <f t="shared" si="16"/>
        <v>18.555549364092521</v>
      </c>
    </row>
    <row r="562" spans="1:13" ht="25.5" customHeight="1">
      <c r="A562" s="5" t="s">
        <v>11</v>
      </c>
      <c r="B562" s="34" t="s">
        <v>214</v>
      </c>
      <c r="C562" s="33">
        <v>800</v>
      </c>
      <c r="D562" s="74">
        <v>475.01</v>
      </c>
      <c r="E562" s="25"/>
      <c r="F562" s="25"/>
      <c r="G562" s="3"/>
      <c r="K562" s="74">
        <v>475.01</v>
      </c>
      <c r="L562" s="74">
        <v>0</v>
      </c>
      <c r="M562" s="73">
        <f t="shared" si="16"/>
        <v>0</v>
      </c>
    </row>
    <row r="563" spans="1:13" ht="25.5" customHeight="1">
      <c r="A563" s="66" t="s">
        <v>523</v>
      </c>
      <c r="B563" s="43" t="s">
        <v>520</v>
      </c>
      <c r="C563" s="44" t="s">
        <v>7</v>
      </c>
      <c r="D563" s="73">
        <f>D564</f>
        <v>0</v>
      </c>
      <c r="E563" s="25"/>
      <c r="F563" s="25"/>
      <c r="G563" s="3"/>
      <c r="K563" s="73">
        <f t="shared" ref="K563:L565" si="17">K564</f>
        <v>45</v>
      </c>
      <c r="L563" s="73">
        <f t="shared" si="17"/>
        <v>0</v>
      </c>
      <c r="M563" s="73">
        <f t="shared" si="16"/>
        <v>0</v>
      </c>
    </row>
    <row r="564" spans="1:13" ht="40.5" customHeight="1">
      <c r="A564" s="66" t="s">
        <v>524</v>
      </c>
      <c r="B564" s="109" t="s">
        <v>521</v>
      </c>
      <c r="C564" s="108" t="s">
        <v>7</v>
      </c>
      <c r="D564" s="74">
        <f>D565</f>
        <v>0</v>
      </c>
      <c r="E564" s="25"/>
      <c r="F564" s="25"/>
      <c r="G564" s="3"/>
      <c r="K564" s="74">
        <f t="shared" si="17"/>
        <v>45</v>
      </c>
      <c r="L564" s="74">
        <f t="shared" si="17"/>
        <v>0</v>
      </c>
      <c r="M564" s="73">
        <f t="shared" si="16"/>
        <v>0</v>
      </c>
    </row>
    <row r="565" spans="1:13" ht="39" customHeight="1">
      <c r="A565" s="66" t="s">
        <v>525</v>
      </c>
      <c r="B565" s="109" t="s">
        <v>522</v>
      </c>
      <c r="C565" s="108" t="s">
        <v>7</v>
      </c>
      <c r="D565" s="74">
        <f>D566</f>
        <v>0</v>
      </c>
      <c r="E565" s="25"/>
      <c r="F565" s="25"/>
      <c r="G565" s="3"/>
      <c r="K565" s="74">
        <f t="shared" si="17"/>
        <v>45</v>
      </c>
      <c r="L565" s="74">
        <f t="shared" si="17"/>
        <v>0</v>
      </c>
      <c r="M565" s="73">
        <f t="shared" si="16"/>
        <v>0</v>
      </c>
    </row>
    <row r="566" spans="1:13" ht="25.5" customHeight="1">
      <c r="A566" s="5" t="s">
        <v>11</v>
      </c>
      <c r="B566" s="109" t="s">
        <v>522</v>
      </c>
      <c r="C566" s="108">
        <v>800</v>
      </c>
      <c r="D566" s="74">
        <v>0</v>
      </c>
      <c r="E566" s="25"/>
      <c r="F566" s="25"/>
      <c r="G566" s="3"/>
      <c r="K566" s="74">
        <v>45</v>
      </c>
      <c r="L566" s="74">
        <v>0</v>
      </c>
      <c r="M566" s="73">
        <f t="shared" si="16"/>
        <v>0</v>
      </c>
    </row>
    <row r="567" spans="1:13" ht="30.75" customHeight="1">
      <c r="A567" s="22"/>
      <c r="B567" s="109"/>
      <c r="C567" s="108"/>
      <c r="D567" s="74"/>
      <c r="E567" s="25"/>
      <c r="F567" s="25"/>
      <c r="G567" s="3"/>
      <c r="K567" s="74"/>
      <c r="L567" s="74"/>
      <c r="M567" s="73"/>
    </row>
    <row r="568" spans="1:13" ht="19.149999999999999" customHeight="1">
      <c r="A568" s="53" t="s">
        <v>13</v>
      </c>
      <c r="B568" s="54"/>
      <c r="C568" s="54"/>
      <c r="D568" s="84">
        <f>D10+D14+D28+D41+D72+D116+D122+D151+D158+D239+D289+D304+D324+D335+D442+D452+D471+D538+D552+D555+D558+D535+D545+D300+D530+D563</f>
        <v>1920147.19</v>
      </c>
      <c r="E568" s="29" t="e">
        <f>E10+#REF!+E191+#REF!+#REF!+#REF!+#REF!+#REF!+E452+E471+#REF!+#REF!+#REF!</f>
        <v>#REF!</v>
      </c>
      <c r="F568" s="29" t="e">
        <f>F10+#REF!+F191+#REF!+#REF!+#REF!+#REF!+#REF!+F452+F471+#REF!+#REF!+#REF!</f>
        <v>#REF!</v>
      </c>
      <c r="G568" s="3"/>
      <c r="K568" s="84">
        <f>K10+K14+K28+K41+K72+K116+K122+K151+K158+K239+K289+K304+K324+K335+K442+K452+K471+K538+K552+K555+K558+K535+K545+K300+K530+K563</f>
        <v>2090810.5499999998</v>
      </c>
      <c r="L568" s="84">
        <f>L10+L14+L28+L41+L72+L116+L122+L151+L158+L239+L289+L304+L324+L335+L442+L452+L471+L538+L552+L555+L558+L535+L545+L300+L530+L563</f>
        <v>409349.42999999988</v>
      </c>
      <c r="M568" s="73">
        <f t="shared" si="16"/>
        <v>19.578504135632947</v>
      </c>
    </row>
    <row r="569" spans="1:13" ht="16.899999999999999" customHeight="1">
      <c r="D569" s="85"/>
      <c r="E569" s="4"/>
      <c r="F569" s="4"/>
      <c r="G569" s="3"/>
      <c r="K569" s="85"/>
      <c r="L569" s="85"/>
      <c r="M569" s="85"/>
    </row>
    <row r="570" spans="1:13">
      <c r="A570" s="147" t="s">
        <v>12</v>
      </c>
      <c r="B570" s="148"/>
      <c r="C570" s="148"/>
      <c r="D570" s="148"/>
      <c r="E570" s="148"/>
      <c r="F570" s="148"/>
      <c r="G570" s="3"/>
      <c r="K570" s="2"/>
      <c r="L570" s="2"/>
      <c r="M570" s="2"/>
    </row>
    <row r="571" spans="1:13">
      <c r="G571" s="1"/>
    </row>
  </sheetData>
  <autoFilter ref="A9:J571"/>
  <mergeCells count="13">
    <mergeCell ref="A1:D1"/>
    <mergeCell ref="A2:D2"/>
    <mergeCell ref="B7:B8"/>
    <mergeCell ref="D7:D8"/>
    <mergeCell ref="A570:F570"/>
    <mergeCell ref="A7:A8"/>
    <mergeCell ref="A3:M3"/>
    <mergeCell ref="A4:M4"/>
    <mergeCell ref="K7:K8"/>
    <mergeCell ref="M7:M8"/>
    <mergeCell ref="L7:L8"/>
    <mergeCell ref="C7:C8"/>
    <mergeCell ref="E7:F7"/>
  </mergeCells>
  <phoneticPr fontId="3" type="noConversion"/>
  <pageMargins left="0.19685039370078741" right="0.19685039370078741" top="0.47244094488188981" bottom="0.59055118110236227" header="0.31496062992125984" footer="0.31496062992125984"/>
  <pageSetup paperSize="9" scale="79" fitToHeight="0" orientation="landscape" r:id="rId1"/>
  <headerFooter alignWithMargins="0">
    <oddHeader>&amp;R&amp;"Times New Roman,обычный"&amp;14&amp;P</oddHeader>
  </headerFooter>
  <rowBreaks count="2" manualBreakCount="2">
    <brk id="557" max="16383" man="1"/>
    <brk id="5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soalna</cp:lastModifiedBy>
  <cp:lastPrinted>2020-05-13T10:31:46Z</cp:lastPrinted>
  <dcterms:created xsi:type="dcterms:W3CDTF">2013-10-16T11:38:15Z</dcterms:created>
  <dcterms:modified xsi:type="dcterms:W3CDTF">2020-05-13T10:32:20Z</dcterms:modified>
</cp:coreProperties>
</file>