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kretar\Desktop\№ 8 от 20.10.2022 изменения в бюджет\"/>
    </mc:Choice>
  </mc:AlternateContent>
  <bookViews>
    <workbookView xWindow="480" yWindow="855" windowWidth="15480" windowHeight="10830"/>
  </bookViews>
  <sheets>
    <sheet name="Приложение 11" sheetId="8" r:id="rId1"/>
  </sheets>
  <definedNames>
    <definedName name="_xlnm._FilterDatabase" localSheetId="0" hidden="1">'Приложение 11'!$A$18:$K$525</definedName>
    <definedName name="_xlnm.Print_Titles" localSheetId="0">'Приложение 11'!$18:$18</definedName>
    <definedName name="_xlnm.Print_Area" localSheetId="0">'Приложение 11'!$A$1:$E$479</definedName>
  </definedNames>
  <calcPr calcId="162913"/>
</workbook>
</file>

<file path=xl/calcChain.xml><?xml version="1.0" encoding="utf-8"?>
<calcChain xmlns="http://schemas.openxmlformats.org/spreadsheetml/2006/main">
  <c r="E145" i="8" l="1"/>
  <c r="D145" i="8"/>
  <c r="E143" i="8"/>
  <c r="D143" i="8"/>
  <c r="E141" i="8"/>
  <c r="D141" i="8"/>
  <c r="E139" i="8"/>
  <c r="D139" i="8"/>
  <c r="E137" i="8"/>
  <c r="D137" i="8"/>
  <c r="E135" i="8"/>
  <c r="D135" i="8"/>
  <c r="E163" i="8" l="1"/>
  <c r="E162" i="8"/>
  <c r="D163" i="8"/>
  <c r="D162" i="8" s="1"/>
  <c r="E67" i="8" l="1"/>
  <c r="D67" i="8"/>
  <c r="E160" i="8" l="1"/>
  <c r="E159" i="8" s="1"/>
  <c r="E158" i="8" s="1"/>
  <c r="D160" i="8"/>
  <c r="D159" i="8" s="1"/>
  <c r="D158" i="8" s="1"/>
  <c r="E59" i="8"/>
  <c r="D59" i="8"/>
  <c r="E61" i="8"/>
  <c r="D61" i="8"/>
  <c r="E293" i="8"/>
  <c r="D293" i="8"/>
  <c r="E295" i="8"/>
  <c r="D295" i="8"/>
  <c r="E55" i="8"/>
  <c r="D55" i="8"/>
  <c r="E57" i="8"/>
  <c r="D57" i="8"/>
  <c r="E147" i="8"/>
  <c r="D147" i="8"/>
  <c r="E149" i="8"/>
  <c r="D149" i="8"/>
  <c r="D134" i="8" l="1"/>
  <c r="D54" i="8"/>
  <c r="D53" i="8" s="1"/>
  <c r="D292" i="8"/>
  <c r="E292" i="8"/>
  <c r="E134" i="8"/>
  <c r="E54" i="8"/>
  <c r="E53" i="8" s="1"/>
  <c r="E251" i="8"/>
  <c r="E330" i="8" l="1"/>
  <c r="E157" i="8" l="1"/>
  <c r="D157" i="8"/>
  <c r="D330" i="8"/>
  <c r="E335" i="8" l="1"/>
  <c r="D335" i="8"/>
  <c r="E315" i="8" l="1"/>
  <c r="E474" i="8" l="1"/>
  <c r="E473" i="8" s="1"/>
  <c r="E472" i="8" s="1"/>
  <c r="D474" i="8"/>
  <c r="D473" i="8" s="1"/>
  <c r="D472" i="8" s="1"/>
  <c r="E486" i="8" l="1"/>
  <c r="D486" i="8"/>
  <c r="E349" i="8" l="1"/>
  <c r="E348" i="8" s="1"/>
  <c r="E347" i="8" s="1"/>
  <c r="D348" i="8"/>
  <c r="D347" i="8" s="1"/>
  <c r="E437" i="8" l="1"/>
  <c r="D437" i="8"/>
  <c r="E440" i="8"/>
  <c r="D440" i="8"/>
  <c r="E456" i="8" l="1"/>
  <c r="D456" i="8"/>
  <c r="E373" i="8" l="1"/>
  <c r="D373" i="8"/>
  <c r="E355" i="8"/>
  <c r="D355" i="8"/>
  <c r="E299" i="8"/>
  <c r="D299" i="8"/>
  <c r="G471" i="8" l="1"/>
  <c r="G430" i="8"/>
  <c r="G429" i="8"/>
  <c r="G418" i="8"/>
  <c r="G409" i="8"/>
  <c r="G407" i="8"/>
  <c r="G403" i="8"/>
  <c r="G402" i="8"/>
  <c r="G400" i="8"/>
  <c r="G397" i="8"/>
  <c r="G396" i="8"/>
  <c r="G388" i="8"/>
  <c r="G384" i="8"/>
  <c r="G383" i="8"/>
  <c r="G377" i="8"/>
  <c r="G169" i="8"/>
  <c r="G168" i="8"/>
  <c r="G167" i="8"/>
  <c r="G80" i="8"/>
  <c r="G74" i="8"/>
  <c r="G72" i="8"/>
  <c r="G21" i="8"/>
  <c r="G19" i="8"/>
  <c r="D346" i="8" l="1"/>
  <c r="E344" i="8"/>
  <c r="D345" i="8"/>
  <c r="E269" i="8"/>
  <c r="E264" i="8"/>
  <c r="D264" i="8"/>
  <c r="E257" i="8"/>
  <c r="D257" i="8"/>
  <c r="E246" i="8"/>
  <c r="D246" i="8"/>
  <c r="E116" i="8"/>
  <c r="D116" i="8"/>
  <c r="D261" i="8" l="1"/>
  <c r="E261" i="8"/>
  <c r="E268" i="8"/>
  <c r="D268" i="8"/>
  <c r="E266" i="8"/>
  <c r="D266" i="8"/>
  <c r="D192" i="8"/>
  <c r="E265" i="8" l="1"/>
  <c r="D265" i="8"/>
  <c r="E522" i="8" l="1"/>
  <c r="E521" i="8" s="1"/>
  <c r="E520" i="8" s="1"/>
  <c r="E517" i="8"/>
  <c r="E516" i="8" s="1"/>
  <c r="E513" i="8"/>
  <c r="E509" i="8"/>
  <c r="E505" i="8"/>
  <c r="E504" i="8" s="1"/>
  <c r="E502" i="8"/>
  <c r="E501" i="8" s="1"/>
  <c r="E499" i="8"/>
  <c r="E496" i="8"/>
  <c r="E493" i="8"/>
  <c r="E492" i="8" s="1"/>
  <c r="E490" i="8"/>
  <c r="E489" i="8" s="1"/>
  <c r="E484" i="8"/>
  <c r="E483" i="8" s="1"/>
  <c r="E481" i="8"/>
  <c r="E479" i="8"/>
  <c r="E470" i="8"/>
  <c r="E467" i="8"/>
  <c r="E466" i="8" s="1"/>
  <c r="E465" i="8" s="1"/>
  <c r="E463" i="8"/>
  <c r="E461" i="8"/>
  <c r="E458" i="8"/>
  <c r="E455" i="8"/>
  <c r="E453" i="8"/>
  <c r="E451" i="8"/>
  <c r="E448" i="8"/>
  <c r="E447" i="8" s="1"/>
  <c r="E445" i="8"/>
  <c r="E444" i="8" s="1"/>
  <c r="E441" i="8"/>
  <c r="E439" i="8"/>
  <c r="E435" i="8"/>
  <c r="E432" i="8"/>
  <c r="E430" i="8"/>
  <c r="E426" i="8"/>
  <c r="E422" i="8"/>
  <c r="E421" i="8" s="1"/>
  <c r="E419" i="8"/>
  <c r="E417" i="8"/>
  <c r="E413" i="8"/>
  <c r="E409" i="8"/>
  <c r="E403" i="8"/>
  <c r="E401" i="8"/>
  <c r="E399" i="8"/>
  <c r="E397" i="8"/>
  <c r="E392" i="8"/>
  <c r="E390" i="8"/>
  <c r="E386" i="8"/>
  <c r="E382" i="8"/>
  <c r="E379" i="8"/>
  <c r="E377" i="8"/>
  <c r="E369" i="8"/>
  <c r="E364" i="8"/>
  <c r="E362" i="8"/>
  <c r="E359" i="8"/>
  <c r="E351" i="8"/>
  <c r="E350" i="8" s="1"/>
  <c r="E341" i="8"/>
  <c r="E337" i="8"/>
  <c r="E333" i="8"/>
  <c r="E328" i="8"/>
  <c r="E324" i="8"/>
  <c r="E320" i="8"/>
  <c r="E317" i="8"/>
  <c r="E313" i="8"/>
  <c r="E308" i="8"/>
  <c r="E307" i="8" s="1"/>
  <c r="E304" i="8"/>
  <c r="E302" i="8"/>
  <c r="E288" i="8"/>
  <c r="E285" i="8"/>
  <c r="E281" i="8"/>
  <c r="E280" i="8" s="1"/>
  <c r="E279" i="8" s="1"/>
  <c r="E277" i="8"/>
  <c r="E275" i="8"/>
  <c r="E272" i="8"/>
  <c r="E271" i="8" s="1"/>
  <c r="E263" i="8"/>
  <c r="E254" i="8"/>
  <c r="E252" i="8"/>
  <c r="E250" i="8"/>
  <c r="E247" i="8"/>
  <c r="E245" i="8"/>
  <c r="E239" i="8"/>
  <c r="E238" i="8" s="1"/>
  <c r="E234" i="8"/>
  <c r="E232" i="8"/>
  <c r="E229" i="8"/>
  <c r="E227" i="8"/>
  <c r="E224" i="8"/>
  <c r="E221" i="8"/>
  <c r="E218" i="8"/>
  <c r="E215" i="8"/>
  <c r="E212" i="8"/>
  <c r="E209" i="8"/>
  <c r="E207" i="8"/>
  <c r="E204" i="8"/>
  <c r="E201" i="8"/>
  <c r="E198" i="8"/>
  <c r="E195" i="8"/>
  <c r="E192" i="8"/>
  <c r="E189" i="8"/>
  <c r="E186" i="8"/>
  <c r="E183" i="8"/>
  <c r="E179" i="8"/>
  <c r="E176" i="8"/>
  <c r="E174" i="8"/>
  <c r="E170" i="8"/>
  <c r="E167" i="8"/>
  <c r="E156" i="8"/>
  <c r="E155" i="8" s="1"/>
  <c r="E153" i="8"/>
  <c r="E152" i="8" s="1"/>
  <c r="E151" i="8" s="1"/>
  <c r="E132" i="8"/>
  <c r="E131" i="8" s="1"/>
  <c r="E129" i="8"/>
  <c r="E128" i="8" s="1"/>
  <c r="E126" i="8"/>
  <c r="E125" i="8" s="1"/>
  <c r="E121" i="8"/>
  <c r="E120" i="8" s="1"/>
  <c r="E119" i="8" s="1"/>
  <c r="E114" i="8"/>
  <c r="E113" i="8" s="1"/>
  <c r="E112" i="8" s="1"/>
  <c r="E110" i="8"/>
  <c r="E109" i="8" s="1"/>
  <c r="E106" i="8"/>
  <c r="E104" i="8"/>
  <c r="E100" i="8"/>
  <c r="E96" i="8"/>
  <c r="E95" i="8" s="1"/>
  <c r="E93" i="8"/>
  <c r="E92" i="8" s="1"/>
  <c r="E90" i="8"/>
  <c r="E89" i="8" s="1"/>
  <c r="E86" i="8"/>
  <c r="E85" i="8" s="1"/>
  <c r="E83" i="8"/>
  <c r="E82" i="8" s="1"/>
  <c r="E79" i="8"/>
  <c r="E78" i="8" s="1"/>
  <c r="E77" i="8" s="1"/>
  <c r="E74" i="8"/>
  <c r="E73" i="8" s="1"/>
  <c r="E72" i="8" s="1"/>
  <c r="E70" i="8"/>
  <c r="E69" i="8" s="1"/>
  <c r="E65" i="8"/>
  <c r="E64" i="8" s="1"/>
  <c r="E51" i="8"/>
  <c r="E50" i="8" s="1"/>
  <c r="E49" i="8" s="1"/>
  <c r="E46" i="8"/>
  <c r="E44" i="8"/>
  <c r="E39" i="8"/>
  <c r="E38" i="8" s="1"/>
  <c r="E35" i="8"/>
  <c r="E31" i="8"/>
  <c r="E28" i="8"/>
  <c r="E27" i="8" s="1"/>
  <c r="E25" i="8"/>
  <c r="E24" i="8" s="1"/>
  <c r="E21" i="8"/>
  <c r="E20" i="8" s="1"/>
  <c r="E19" i="8" s="1"/>
  <c r="D522" i="8"/>
  <c r="D521" i="8" s="1"/>
  <c r="D520" i="8" s="1"/>
  <c r="D517" i="8"/>
  <c r="D516" i="8" s="1"/>
  <c r="D513" i="8"/>
  <c r="D509" i="8"/>
  <c r="D505" i="8"/>
  <c r="D504" i="8" s="1"/>
  <c r="D502" i="8"/>
  <c r="D501" i="8" s="1"/>
  <c r="D499" i="8"/>
  <c r="D496" i="8"/>
  <c r="D493" i="8"/>
  <c r="D492" i="8" s="1"/>
  <c r="D490" i="8"/>
  <c r="D489" i="8" s="1"/>
  <c r="D484" i="8"/>
  <c r="D483" i="8" s="1"/>
  <c r="D481" i="8"/>
  <c r="D479" i="8"/>
  <c r="D470" i="8"/>
  <c r="D467" i="8"/>
  <c r="D463" i="8"/>
  <c r="D461" i="8"/>
  <c r="D458" i="8"/>
  <c r="D455" i="8"/>
  <c r="D453" i="8"/>
  <c r="D451" i="8"/>
  <c r="D448" i="8"/>
  <c r="D447" i="8" s="1"/>
  <c r="D445" i="8"/>
  <c r="D444" i="8" s="1"/>
  <c r="D441" i="8"/>
  <c r="D439" i="8"/>
  <c r="D435" i="8"/>
  <c r="D432" i="8"/>
  <c r="D430" i="8"/>
  <c r="D426" i="8"/>
  <c r="D422" i="8"/>
  <c r="D419" i="8"/>
  <c r="D417" i="8"/>
  <c r="D413" i="8"/>
  <c r="D409" i="8"/>
  <c r="D403" i="8"/>
  <c r="D401" i="8"/>
  <c r="D399" i="8"/>
  <c r="D397" i="8"/>
  <c r="D392" i="8"/>
  <c r="D390" i="8"/>
  <c r="D386" i="8"/>
  <c r="D382" i="8"/>
  <c r="D379" i="8"/>
  <c r="D377" i="8"/>
  <c r="D369" i="8"/>
  <c r="D364" i="8"/>
  <c r="D362" i="8"/>
  <c r="D359" i="8"/>
  <c r="D351" i="8"/>
  <c r="D350" i="8" s="1"/>
  <c r="D344" i="8"/>
  <c r="D341" i="8"/>
  <c r="D337" i="8"/>
  <c r="D333" i="8"/>
  <c r="D328" i="8"/>
  <c r="D324" i="8"/>
  <c r="D320" i="8"/>
  <c r="D317" i="8"/>
  <c r="D313" i="8"/>
  <c r="D308" i="8"/>
  <c r="D307" i="8" s="1"/>
  <c r="D304" i="8"/>
  <c r="D302" i="8"/>
  <c r="D288" i="8"/>
  <c r="D285" i="8"/>
  <c r="D281" i="8"/>
  <c r="D280" i="8" s="1"/>
  <c r="D277" i="8"/>
  <c r="D275" i="8"/>
  <c r="D272" i="8"/>
  <c r="D271" i="8" s="1"/>
  <c r="D263" i="8"/>
  <c r="D254" i="8"/>
  <c r="D252" i="8"/>
  <c r="D250" i="8"/>
  <c r="D247" i="8"/>
  <c r="D245" i="8"/>
  <c r="D239" i="8"/>
  <c r="D238" i="8" s="1"/>
  <c r="D234" i="8"/>
  <c r="D232" i="8"/>
  <c r="D229" i="8"/>
  <c r="D227" i="8"/>
  <c r="D224" i="8"/>
  <c r="D221" i="8"/>
  <c r="D218" i="8"/>
  <c r="D215" i="8"/>
  <c r="D212" i="8"/>
  <c r="D209" i="8"/>
  <c r="D207" i="8"/>
  <c r="D204" i="8"/>
  <c r="D201" i="8"/>
  <c r="D198" i="8"/>
  <c r="D195" i="8"/>
  <c r="D189" i="8"/>
  <c r="D186" i="8"/>
  <c r="D183" i="8"/>
  <c r="D179" i="8"/>
  <c r="D176" i="8"/>
  <c r="D174" i="8"/>
  <c r="D170" i="8"/>
  <c r="D167" i="8"/>
  <c r="D156" i="8"/>
  <c r="D155" i="8" s="1"/>
  <c r="D153" i="8"/>
  <c r="D152" i="8" s="1"/>
  <c r="D151" i="8" s="1"/>
  <c r="D132" i="8"/>
  <c r="D131" i="8" s="1"/>
  <c r="D129" i="8"/>
  <c r="D128" i="8" s="1"/>
  <c r="D126" i="8"/>
  <c r="D125" i="8" s="1"/>
  <c r="D124" i="8" s="1"/>
  <c r="D121" i="8"/>
  <c r="D120" i="8" s="1"/>
  <c r="D119" i="8" s="1"/>
  <c r="D114" i="8"/>
  <c r="D113" i="8" s="1"/>
  <c r="D112" i="8" s="1"/>
  <c r="D110" i="8"/>
  <c r="D109" i="8" s="1"/>
  <c r="D106" i="8"/>
  <c r="D104" i="8"/>
  <c r="D100" i="8"/>
  <c r="D96" i="8"/>
  <c r="D95" i="8" s="1"/>
  <c r="D93" i="8"/>
  <c r="D92" i="8" s="1"/>
  <c r="D90" i="8"/>
  <c r="D89" i="8" s="1"/>
  <c r="D86" i="8"/>
  <c r="D85" i="8" s="1"/>
  <c r="D83" i="8"/>
  <c r="D82" i="8" s="1"/>
  <c r="D79" i="8"/>
  <c r="D78" i="8" s="1"/>
  <c r="D77" i="8" s="1"/>
  <c r="D74" i="8"/>
  <c r="D73" i="8" s="1"/>
  <c r="D72" i="8" s="1"/>
  <c r="D70" i="8"/>
  <c r="D69" i="8" s="1"/>
  <c r="D65" i="8"/>
  <c r="D64" i="8" s="1"/>
  <c r="D51" i="8"/>
  <c r="D50" i="8" s="1"/>
  <c r="D49" i="8" s="1"/>
  <c r="D46" i="8"/>
  <c r="D44" i="8"/>
  <c r="D39" i="8"/>
  <c r="D38" i="8" s="1"/>
  <c r="D35" i="8"/>
  <c r="D31" i="8"/>
  <c r="D28" i="8"/>
  <c r="D27" i="8" s="1"/>
  <c r="D25" i="8"/>
  <c r="D24" i="8" s="1"/>
  <c r="D21" i="8"/>
  <c r="D20" i="8" s="1"/>
  <c r="D19" i="8" s="1"/>
  <c r="E124" i="8" l="1"/>
  <c r="D466" i="8"/>
  <c r="D465" i="8" s="1"/>
  <c r="D279" i="8"/>
  <c r="D421" i="8"/>
  <c r="E206" i="8"/>
  <c r="D206" i="8"/>
  <c r="E166" i="8"/>
  <c r="D166" i="8"/>
  <c r="D450" i="8"/>
  <c r="E450" i="8"/>
  <c r="E508" i="8"/>
  <c r="E507" i="8"/>
  <c r="D508" i="8"/>
  <c r="D507" i="8"/>
  <c r="E327" i="8"/>
  <c r="D327" i="8"/>
  <c r="D81" i="8"/>
  <c r="D429" i="8"/>
  <c r="E99" i="8"/>
  <c r="E98" i="8" s="1"/>
  <c r="D43" i="8"/>
  <c r="D37" i="8" s="1"/>
  <c r="D244" i="8"/>
  <c r="E416" i="8"/>
  <c r="E415" i="8" s="1"/>
  <c r="E81" i="8"/>
  <c r="D99" i="8"/>
  <c r="D98" i="8" s="1"/>
  <c r="D274" i="8"/>
  <c r="D408" i="8"/>
  <c r="D416" i="8"/>
  <c r="D495" i="8"/>
  <c r="E231" i="8"/>
  <c r="E495" i="8"/>
  <c r="D30" i="8"/>
  <c r="D23" i="8" s="1"/>
  <c r="D63" i="8"/>
  <c r="D48" i="8" s="1"/>
  <c r="D298" i="8"/>
  <c r="D297" i="8" s="1"/>
  <c r="D478" i="8"/>
  <c r="E30" i="8"/>
  <c r="E23" i="8" s="1"/>
  <c r="E226" i="8"/>
  <c r="E368" i="8"/>
  <c r="E478" i="8"/>
  <c r="D385" i="8"/>
  <c r="D361" i="8"/>
  <c r="E361" i="8"/>
  <c r="D354" i="8"/>
  <c r="D434" i="8"/>
  <c r="E434" i="8"/>
  <c r="E429" i="8"/>
  <c r="E408" i="8"/>
  <c r="D396" i="8"/>
  <c r="E396" i="8"/>
  <c r="E385" i="8"/>
  <c r="D376" i="8"/>
  <c r="E376" i="8"/>
  <c r="D368" i="8"/>
  <c r="E354" i="8"/>
  <c r="D312" i="8"/>
  <c r="E312" i="8"/>
  <c r="E298" i="8"/>
  <c r="E297" i="8" s="1"/>
  <c r="E274" i="8"/>
  <c r="E270" i="8" s="1"/>
  <c r="E256" i="8"/>
  <c r="D256" i="8"/>
  <c r="D249" i="8"/>
  <c r="E249" i="8"/>
  <c r="E244" i="8"/>
  <c r="D231" i="8"/>
  <c r="D226" i="8"/>
  <c r="D182" i="8"/>
  <c r="E182" i="8"/>
  <c r="E63" i="8"/>
  <c r="E48" i="8" s="1"/>
  <c r="E43" i="8"/>
  <c r="E37" i="8" s="1"/>
  <c r="E88" i="8"/>
  <c r="E488" i="8"/>
  <c r="D88" i="8"/>
  <c r="D488" i="8"/>
  <c r="D415" i="8" l="1"/>
  <c r="D311" i="8"/>
  <c r="E311" i="8"/>
  <c r="E243" i="8"/>
  <c r="E428" i="8"/>
  <c r="D243" i="8"/>
  <c r="D428" i="8"/>
  <c r="E76" i="8"/>
  <c r="E165" i="8"/>
  <c r="D270" i="8"/>
  <c r="D76" i="8"/>
  <c r="D407" i="8"/>
  <c r="D406" i="8"/>
  <c r="E407" i="8"/>
  <c r="E406" i="8"/>
  <c r="D165" i="8"/>
  <c r="E118" i="8"/>
  <c r="D118" i="8"/>
  <c r="E525" i="8" l="1"/>
  <c r="D525" i="8"/>
  <c r="K72" i="8"/>
  <c r="J72" i="8"/>
  <c r="I72" i="8"/>
  <c r="H72" i="8"/>
  <c r="F72" i="8"/>
  <c r="K168" i="8" l="1"/>
  <c r="J168" i="8"/>
  <c r="I168" i="8"/>
  <c r="H168" i="8"/>
  <c r="F171" i="8"/>
  <c r="G171" i="8"/>
  <c r="F169" i="8"/>
  <c r="F80" i="8"/>
  <c r="F74" i="8"/>
  <c r="F132" i="8"/>
  <c r="F378" i="8"/>
  <c r="F384" i="8"/>
  <c r="F388" i="8"/>
  <c r="F400" i="8"/>
  <c r="F397" i="8" s="1"/>
  <c r="F403" i="8"/>
  <c r="F407" i="8"/>
  <c r="F409" i="8"/>
  <c r="F417" i="8"/>
  <c r="F418" i="8"/>
  <c r="F430" i="8"/>
  <c r="F429" i="8" s="1"/>
  <c r="G132" i="8"/>
  <c r="G417" i="8"/>
  <c r="F402" i="8" l="1"/>
  <c r="F396" i="8" s="1"/>
  <c r="F383" i="8"/>
  <c r="F377" i="8" s="1"/>
  <c r="F21" i="8"/>
  <c r="F168" i="8"/>
  <c r="F167" i="8" s="1"/>
  <c r="F19" i="8" l="1"/>
  <c r="F471" i="8" s="1"/>
</calcChain>
</file>

<file path=xl/sharedStrings.xml><?xml version="1.0" encoding="utf-8"?>
<sst xmlns="http://schemas.openxmlformats.org/spreadsheetml/2006/main" count="1313" uniqueCount="527">
  <si>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</si>
  <si>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</si>
  <si>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</si>
  <si>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</si>
  <si>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</si>
  <si>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</si>
  <si>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</si>
  <si>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</si>
  <si>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</si>
  <si>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</si>
  <si>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</si>
  <si>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</si>
  <si>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</si>
  <si>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</si>
  <si>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</si>
  <si>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</si>
  <si>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</si>
  <si>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</si>
  <si>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</si>
  <si>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</si>
  <si>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</si>
  <si>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</si>
  <si>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</si>
  <si>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</si>
  <si>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</si>
  <si>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</si>
  <si>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</si>
  <si>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</si>
  <si>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</si>
  <si>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</si>
  <si>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</si>
  <si>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</si>
  <si>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</si>
  <si>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</si>
  <si>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</si>
  <si>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</si>
  <si>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</si>
  <si>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</si>
  <si>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</si>
  <si>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</si>
  <si>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</si>
  <si>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</si>
  <si>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</si>
  <si>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</si>
  <si>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</si>
  <si>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</si>
  <si>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</si>
  <si>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</si>
  <si>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</si>
  <si>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</si>
  <si>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</si>
  <si>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</si>
  <si>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05 3 02 00000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</si>
  <si>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</si>
  <si>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</si>
  <si>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</si>
  <si>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</si>
  <si>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</si>
  <si>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</si>
  <si>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</si>
  <si>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</si>
  <si>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</si>
  <si>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</si>
  <si>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</si>
  <si>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</si>
  <si>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</si>
  <si>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</si>
  <si>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</si>
  <si>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</si>
  <si>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</si>
  <si>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</si>
  <si>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</si>
  <si>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</si>
  <si>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</si>
  <si>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</si>
  <si>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</si>
  <si>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</si>
  <si>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</si>
  <si>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</si>
  <si>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</si>
  <si>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</si>
  <si>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</si>
  <si>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</si>
  <si>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</si>
  <si>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</si>
  <si>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</si>
  <si>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</si>
  <si>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</si>
  <si>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</si>
  <si>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</si>
  <si>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</si>
  <si>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</si>
  <si>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</si>
  <si>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</si>
  <si>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</si>
  <si>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</si>
  <si>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</si>
  <si>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</si>
  <si>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</si>
  <si>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</si>
  <si>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</si>
  <si>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</si>
  <si>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</si>
  <si>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</si>
  <si>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</si>
  <si>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</si>
  <si>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</si>
  <si>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</si>
  <si>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</si>
  <si>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</si>
  <si>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</si>
  <si>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</si>
  <si>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</si>
  <si>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</si>
  <si>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</si>
  <si>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</si>
  <si>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</si>
  <si>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</si>
  <si>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</si>
  <si>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</si>
  <si>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</si>
  <si>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</si>
  <si>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</si>
  <si>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</si>
  <si>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</si>
  <si>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</si>
  <si>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</si>
  <si>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</si>
  <si>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</si>
  <si>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</si>
  <si>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</si>
  <si>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</si>
  <si>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</si>
  <si>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</si>
  <si>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</si>
  <si>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</si>
  <si>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</si>
  <si>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</si>
  <si>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</si>
  <si>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</si>
  <si>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</si>
  <si>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</si>
  <si>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</si>
  <si>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</si>
  <si>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</si>
  <si>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</si>
  <si>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</si>
  <si>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</si>
  <si>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</si>
  <si>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</si>
  <si>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</si>
  <si>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</si>
  <si>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</si>
  <si>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</si>
  <si>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</si>
  <si>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</si>
  <si>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</si>
  <si>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</si>
  <si>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</si>
  <si>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</si>
  <si>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</si>
  <si>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</si>
  <si>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</si>
  <si>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</si>
  <si>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</si>
  <si>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</si>
  <si>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09 0 01 78220</t>
  </si>
  <si>
    <t>09 0 01 78230</t>
  </si>
  <si>
    <t>09 0 01 78210</t>
  </si>
  <si>
    <t>09 0 01 78240</t>
  </si>
  <si>
    <t>09 0 01 78250</t>
  </si>
  <si>
    <t>09 0 01 R4620</t>
  </si>
  <si>
    <t>09 0 01 77220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</si>
  <si>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</si>
  <si>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</si>
  <si>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</si>
  <si>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</si>
  <si>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</si>
  <si>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</si>
  <si>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</si>
  <si>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</si>
  <si>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</si>
  <si>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</si>
  <si>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</si>
  <si>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</si>
  <si>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</si>
  <si>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</si>
  <si>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</si>
  <si>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</si>
  <si>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</si>
  <si>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</si>
  <si>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</si>
  <si>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</si>
  <si>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</si>
  <si>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</si>
  <si>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</si>
  <si>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</si>
  <si>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</si>
  <si>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</si>
  <si>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</si>
  <si>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</si>
  <si>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</si>
  <si>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</si>
  <si>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</si>
  <si>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</si>
  <si>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</si>
  <si>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</si>
  <si>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07 2 01 00000</t>
  </si>
  <si>
    <t>07 1 00 00000</t>
  </si>
  <si>
    <t>56 0 00 00000</t>
  </si>
  <si>
    <t xml:space="preserve">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</si>
  <si>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городского округа Ставропольского края</t>
  </si>
  <si>
    <t>04 4 00 00000</t>
  </si>
  <si>
    <t>Мероприятия по профилактике детского дорожно-транспортного травматизма</t>
  </si>
  <si>
    <t>Прочие мероприятия по благоустройству</t>
  </si>
  <si>
    <t>Основное мероприятие "Модернизация и развитие систем коммунальной инфраструктуры"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</si>
  <si>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</si>
  <si>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</si>
  <si>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</si>
  <si>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</si>
  <si>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</si>
  <si>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</si>
  <si>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</si>
  <si>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</si>
  <si>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</si>
  <si>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</si>
  <si>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</si>
  <si>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07 1 01 22280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</si>
  <si>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</si>
  <si>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</si>
  <si>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</si>
  <si>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</si>
  <si>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</si>
  <si>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</si>
  <si>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</si>
  <si>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</si>
  <si>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09 0 Р1 50840</t>
  </si>
  <si>
    <t>09 0 02 77650</t>
  </si>
  <si>
    <t>15 0 02 00000</t>
  </si>
  <si>
    <t>15 0 02 20100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</si>
  <si>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</si>
  <si>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</si>
  <si>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</si>
  <si>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</si>
  <si>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04 3 02 21440</t>
  </si>
  <si>
    <t>Расходы на содержание имущества, находящегося в муниципальной собственности округа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</si>
  <si>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</si>
  <si>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</si>
  <si>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</si>
  <si>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</si>
  <si>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</si>
  <si>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04 1 01 00000</t>
  </si>
  <si>
    <t>04 1 01 21420</t>
  </si>
  <si>
    <t>04 1 00 00000</t>
  </si>
  <si>
    <t>05 4 01 00000</t>
  </si>
  <si>
    <t>05 4 01 10010</t>
  </si>
  <si>
    <t>05 4 01 10020</t>
  </si>
  <si>
    <t>05 4 01 76530</t>
  </si>
  <si>
    <t>05 4 02 76540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</si>
  <si>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</si>
  <si>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</si>
  <si>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</si>
  <si>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</si>
  <si>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</si>
  <si>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</si>
  <si>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</si>
  <si>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</si>
  <si>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</si>
  <si>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</si>
  <si>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09 0 02 76280</t>
  </si>
  <si>
    <t>Комплектование книжных фондов библиотек муниципальных образований</t>
  </si>
  <si>
    <t>55 0 00 00000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</si>
  <si>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</si>
  <si>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55 0 00 21210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</si>
  <si>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</si>
  <si>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</si>
  <si>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</si>
  <si>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</si>
  <si>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05 3 00 00000</t>
  </si>
  <si>
    <t>Основное мероприятие "Создание условий для развития пищевой и перерабатывающей промышленности"</t>
  </si>
  <si>
    <t>05 3 01 00000</t>
  </si>
  <si>
    <t>05 3 01 20220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</si>
  <si>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</si>
  <si>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05 3 02 20250</t>
  </si>
  <si>
    <t>Основное мероприятие "Развитие ситуационного туризма"</t>
  </si>
  <si>
    <t>05 3 03 00000</t>
  </si>
  <si>
    <t>Расходы на развитие ситуационного туризма</t>
  </si>
  <si>
    <t>05 4 00 00000</t>
  </si>
  <si>
    <t>57 0 01 20090</t>
  </si>
  <si>
    <t>57 0 01 00000</t>
  </si>
  <si>
    <t>Проведение информационно-пропагандистских мероприятий, направленных на профилактику идеологии терроризма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</si>
  <si>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</si>
  <si>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17 0 04 76890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</si>
  <si>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</si>
  <si>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</si>
  <si>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</si>
  <si>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</si>
  <si>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</si>
  <si>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</si>
  <si>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</si>
  <si>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</si>
  <si>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05 4 02 00000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</si>
  <si>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</si>
  <si>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</si>
  <si>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</si>
  <si>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</si>
  <si>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</si>
  <si>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</si>
  <si>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</si>
  <si>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</si>
  <si>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</si>
  <si>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</si>
  <si>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</si>
  <si>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</si>
  <si>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</si>
  <si>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</si>
  <si>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</si>
  <si>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</si>
  <si>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</si>
  <si>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</si>
  <si>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</si>
  <si>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</si>
  <si>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</si>
  <si>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</si>
  <si>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</si>
  <si>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02 3 00 00000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</si>
  <si>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</si>
  <si>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</si>
  <si>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</si>
  <si>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</si>
  <si>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</si>
  <si>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Реализация регионального проекта "Финансовая поддержка семей при рождении детей"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</si>
  <si>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</si>
  <si>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</si>
  <si>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 в области других вопросов жидищно-коммунального хозяйства</t>
  </si>
  <si>
    <t>57 0 02 00000</t>
  </si>
  <si>
    <t>57 0 02 S7730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</si>
  <si>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</si>
  <si>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Председатель законодательного (представительного) органа муниципального образования</t>
  </si>
  <si>
    <t>09 0 01 78260</t>
  </si>
  <si>
    <t>Единая субвенция</t>
  </si>
  <si>
    <t>09 0 01 78000</t>
  </si>
  <si>
    <t xml:space="preserve">Сумма </t>
  </si>
  <si>
    <t>03 0 02 00000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</si>
  <si>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</si>
  <si>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</si>
  <si>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</si>
  <si>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</si>
  <si>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</si>
  <si>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</si>
  <si>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2023</t>
  </si>
  <si>
    <t>5</t>
  </si>
  <si>
    <t>Осуществление ежемесячных выплат на детей в возрасте от трех до семи лет включительно</t>
  </si>
  <si>
    <t>09 0 02 73020</t>
  </si>
  <si>
    <t>09 0 02 R3020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</si>
  <si>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</si>
  <si>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17 0 02 53030</t>
  </si>
  <si>
    <t>02 3 00 10010</t>
  </si>
  <si>
    <t>02 3 00 10020</t>
  </si>
  <si>
    <t>03 0 01 11010</t>
  </si>
  <si>
    <t>15 0 03 11010</t>
  </si>
  <si>
    <t>15 0 03 00000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</si>
  <si>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</si>
  <si>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</si>
  <si>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r>
      <t xml:space="preserve">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</si>
  <si>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                                                                                   РАСПРЕДЕЛЕНИЕ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</si>
  <si>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</si>
  <si>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</si>
  <si>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</si>
  <si>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 xml:space="preserve"> Организация мероприятий, направленных на противодействие коррупции на территории округа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</si>
  <si>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</si>
  <si>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«Развитие массовой физической культуры и спорта в городском округе»</t>
  </si>
  <si>
    <t>000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</si>
  <si>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</si>
  <si>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</si>
  <si>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17 0 Е1 S1690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</si>
  <si>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</si>
  <si>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09 0 01 77820</t>
  </si>
  <si>
    <t>02 1 00 00000</t>
  </si>
  <si>
    <t>02 1 00 20050</t>
  </si>
  <si>
    <t>02 2 00 00000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</si>
  <si>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</si>
  <si>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03 0 02 20060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</si>
  <si>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</si>
  <si>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Расходы на работы по  ремонту, содержанию и реконструкцию автомобильных дорог вне границ населенных пунктов</t>
  </si>
  <si>
    <t>Подпрограмма "Ремонт и содержание улично-дорожной сети Советского городского округа Ставропольского края"</t>
  </si>
  <si>
    <t xml:space="preserve">  04 3 00 00000  </t>
  </si>
  <si>
    <t xml:space="preserve">  04 3 01 00000  </t>
  </si>
  <si>
    <t xml:space="preserve">04 3 01 21440  </t>
  </si>
  <si>
    <t xml:space="preserve">04 3 02 00000  </t>
  </si>
  <si>
    <t>Мероприятия по ремонту и содержанию улично-дорожной сети Советского городского округа Ставропольского края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</si>
  <si>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</si>
  <si>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</si>
  <si>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</si>
  <si>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t>Основное мероприятие "Развитие растенееводства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</si>
  <si>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</si>
  <si>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</si>
  <si>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07 1 01 00000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</si>
  <si>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</si>
  <si>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200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</si>
  <si>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</si>
  <si>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</si>
  <si>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Предоставление молодым семьям социальных выплат на приобретение (строительство) жилья за счет средств краевого бюджета</t>
  </si>
  <si>
    <t>09 0 01 78730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</si>
  <si>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</si>
  <si>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</si>
  <si>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</si>
  <si>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Основное мероприятие "Расходы на содержание имущества"</t>
  </si>
  <si>
    <t>16 0 02 00000</t>
  </si>
  <si>
    <t>16 0 02 22020</t>
  </si>
  <si>
    <t>Расходы на проведение мероприятий по организации отдыха детей в лагерях дневного пребывания</t>
  </si>
  <si>
    <t>17 0 03 78810</t>
  </si>
  <si>
    <t>Обеспечение отдыха и оздоровления детей</t>
  </si>
  <si>
    <t>17 0 06 78810</t>
  </si>
  <si>
    <t>Расходы на проведение мероприятий по организации отдыха детей в учреждениях дополнительного образования</t>
  </si>
  <si>
    <t>17 0 07 78810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</si>
  <si>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</si>
  <si>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</si>
  <si>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</si>
  <si>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</si>
  <si>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</si>
  <si>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</si>
  <si>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 xml:space="preserve">Резервные фонды </t>
  </si>
  <si>
    <t>Осуществление отдельных государственных полномочий Ставропольского края по созданию административных комиссий</t>
  </si>
  <si>
    <t>51 5 00 76360</t>
  </si>
  <si>
    <t>800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</si>
  <si>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</si>
  <si>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t>52 1 00 10010</t>
  </si>
  <si>
    <t>52 1 00 10020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</si>
  <si>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</si>
  <si>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</si>
  <si>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Осуществление деятельности по обращению с животными без владельцев</t>
  </si>
  <si>
    <t>Расходы на содержание имущества</t>
  </si>
  <si>
    <t>Реализация функций иных муниципальных органов</t>
  </si>
  <si>
    <t>98 0 00 00000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</si>
  <si>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</si>
  <si>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98 2 00 00000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</si>
  <si>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</si>
  <si>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98 2 00 22381</t>
  </si>
  <si>
    <t>600</t>
  </si>
  <si>
    <t>10 0 А1 00000</t>
  </si>
  <si>
    <t>10 0 А1 55195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</si>
  <si>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</si>
  <si>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</si>
  <si>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2024</t>
  </si>
  <si>
    <t>Условно утвержденные расходы</t>
  </si>
  <si>
    <t>10 0 А1 55197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</si>
  <si>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</si>
  <si>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</si>
  <si>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Реализация регионального проекта  "Культурная среда"</t>
  </si>
  <si>
    <t xml:space="preserve">                                                                                                                     Приложение 8</t>
  </si>
  <si>
    <t>Реализация регионального проекта 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</si>
  <si>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</si>
  <si>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17 0 E2 50970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</si>
  <si>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2023 и 2024 годов</t>
  </si>
  <si>
    <t xml:space="preserve">                                                                                                                     округа Ставропольского края на 2022 год</t>
  </si>
  <si>
    <r>
      <t xml:space="preserve">                                                                                                                     и плановый период 2023 и 2024 годов</t>
    </r>
    <r>
      <rPr>
        <sz val="14"/>
        <rFont val="Calibri"/>
        <family val="2"/>
        <charset val="204"/>
      </rPr>
      <t>»</t>
    </r>
  </si>
  <si>
    <t>70 0 01 11010</t>
  </si>
  <si>
    <t>Расходы на обеспечение деятельности МКУ "Хозяйственно - эксплуатационная служба"</t>
  </si>
  <si>
    <t>70 0 02 00000</t>
  </si>
  <si>
    <t>70 0 01 22330</t>
  </si>
  <si>
    <t>70 0 02 22020</t>
  </si>
  <si>
    <t>Совершенствование системы профилактики правонарушений, направленной на активизацию борьбы с преступностью, в том числе среди несовершеннолетних и молодежи в округе</t>
  </si>
  <si>
    <t>56 0 00 21240</t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</si>
  <si>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</si>
  <si>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54 0 00 00000</t>
  </si>
  <si>
    <t>Непрограммные расходы в рамках централизованного ведения бюджетного (бухгалтерского) учета и формирование отчетности</t>
  </si>
  <si>
    <t>54 1 00 00000</t>
  </si>
  <si>
    <t xml:space="preserve">54 1 00 11010 </t>
  </si>
  <si>
    <t>52 1 00 00000</t>
  </si>
  <si>
    <t>52 0 00 0000</t>
  </si>
  <si>
    <t>50 2 00 10020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</si>
  <si>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</si>
  <si>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 xml:space="preserve">Непрограммные расходы в рамках обеспечения деятельности контрольно-счетной палаты Советского городского округа Ставропольского края 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</si>
  <si>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</si>
  <si>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07 4 00 L4970</t>
  </si>
  <si>
    <t>10 0 02 L8540</t>
  </si>
  <si>
    <t>Основное мероприятие "Реализация инициативного проекта"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</si>
  <si>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Зеленокумске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</si>
  <si>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>07 2 05 00000</t>
  </si>
  <si>
    <t>Подпрограмма «Модернизация улично-дорожной сети Советского городского округа Ставропольского края»</t>
  </si>
  <si>
    <t xml:space="preserve">Основное мероприятие "Реализация инициативного проекта" </t>
  </si>
  <si>
    <t xml:space="preserve">Реализация инициативного проекта "Ремонт автомобильной дороги общего пользования местного значения по ул. Гайдара города Зеленокумска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</si>
  <si>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города Зеленокумска Советского городского округа Ставропольского края" </t>
  </si>
  <si>
    <t>04 2 00 00000</t>
  </si>
  <si>
    <t>04 2 05 00000</t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</si>
  <si>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Зеленокумске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</si>
  <si>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Зеленокумске Советского городского округа Ставропольского края" </t>
  </si>
  <si>
    <t>15 0 05 00000</t>
  </si>
  <si>
    <t xml:space="preserve">Реализация инициативного проекта "Благоустройство прилегающей общественной территории к ФОКу села Солдато-Александровское Советского городского округа Ставропольского края (2 этап)" </t>
  </si>
  <si>
    <t>Реализация инициативного проекта за счет инициативных платежей "Благоустройство прилегающей общественной территории к ФОКу села Солдато-Александровское Советского городского округа Ставропольского края (2 этап)"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</si>
  <si>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</si>
  <si>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</si>
  <si>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Реализация инициативного проекта "Ремонт тротуаров и парковок по ул. Победа с. Отказного Советского городского округа Ставропольского края (от ул. Мостовая до СОШ № 7)</t>
  </si>
  <si>
    <t>Реализация инициативного проекта за счет инициативных платежей "Ремонт тротуаров и парковок по ул. Победа с. Отказного Советского городского округа Ставропольского края (от ул. Мостовая до СОШ № 7)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</si>
  <si>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</si>
  <si>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>08 0 00 00000</t>
  </si>
  <si>
    <t>08 0 01 00000</t>
  </si>
  <si>
    <t>08 0 01 22310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</si>
  <si>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</si>
  <si>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 xml:space="preserve">04 3 01 S8660  </t>
  </si>
  <si>
    <t>Реализация регионального проекта  "Формирование комфортной городской среды"</t>
  </si>
  <si>
    <t>Реализация программ формирования современной городской среды</t>
  </si>
  <si>
    <t>08 0 F2 55550</t>
  </si>
  <si>
    <t>08 0 F2 00000</t>
  </si>
  <si>
    <t>04 2 05 SИП20</t>
  </si>
  <si>
    <t>04 2 05 2ИП20</t>
  </si>
  <si>
    <t>04 2 05 SИП21</t>
  </si>
  <si>
    <t>04 2 05 2ИП21</t>
  </si>
  <si>
    <t xml:space="preserve">Реализация инициативного проекта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</si>
  <si>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дворцу культуры поселка Михайловка Советского городского округа Ставропольского края " </t>
  </si>
  <si>
    <r>
      <t>Реализация инициативного проекта за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Зеленокумске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</si>
  <si>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>15 0 05 SИП19</t>
  </si>
  <si>
    <t>15 0 05 2ИП19</t>
  </si>
  <si>
    <t>07 2 05 SИП25</t>
  </si>
  <si>
    <t>07 2 05 2ИП25</t>
  </si>
  <si>
    <t>07 2 05 SИП22</t>
  </si>
  <si>
    <t>07 2 05 2ИП22</t>
  </si>
  <si>
    <t>07 2 05 SИП23</t>
  </si>
  <si>
    <t>07 2 05 2ИП23</t>
  </si>
  <si>
    <t>07 2 05 SИП24</t>
  </si>
  <si>
    <t>07 2 05 2ИП24</t>
  </si>
  <si>
    <t>07 2 05 2ИП024</t>
  </si>
  <si>
    <t xml:space="preserve">                                                                                                                     от 10 декабря 2021 года № 513 </t>
  </si>
  <si>
    <t>(в редакции решения Совета депутатов  Советского</t>
  </si>
  <si>
    <t xml:space="preserve">городского округа Ставропольского края </t>
  </si>
  <si>
    <t>от 20 октября 2022 г.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</si>
</sst>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* #,##0.00;* \-#,##0.00;* &quot;-&quot;??;@"/>
    <numFmt numFmtId="166" formatCode="0000000"/>
    <numFmt numFmtId="167" formatCode="#,##0.00_ ;\-#,##0.00\ 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5" fontId="3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4" fontId="3" fillId="0" borderId="0" xfId="0" applyNumberFormat="1" applyFont="1" applyFill="1" applyBorder="1" applyAlignment="1"/>
    <xf numFmtId="167" fontId="6" fillId="0" borderId="0" xfId="1" applyNumberFormat="1" applyFont="1" applyFill="1" applyBorder="1" applyAlignment="1" applyProtection="1">
      <alignment horizontal="right" vertical="top"/>
      <protection hidden="1"/>
    </xf>
    <xf numFmtId="165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0" fontId="6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2" applyNumberFormat="1" applyFont="1" applyAlignment="1" applyProtection="1">
      <alignment horizontal="left" vertical="top"/>
      <protection hidden="1"/>
    </xf>
    <xf numFmtId="0" fontId="6" fillId="2" borderId="0" xfId="0" applyFont="1" applyFill="1" applyAlignment="1">
      <alignment horizontal="left"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165" fontId="8" fillId="0" borderId="0" xfId="1" applyNumberFormat="1" applyFont="1" applyFill="1" applyBorder="1" applyAlignment="1" applyProtection="1">
      <protection hidden="1"/>
    </xf>
    <xf numFmtId="4" fontId="12" fillId="0" borderId="0" xfId="0" applyNumberFormat="1" applyFont="1" applyFill="1" applyBorder="1" applyAlignment="1"/>
    <xf numFmtId="0" fontId="13" fillId="0" borderId="0" xfId="1" applyFont="1" applyBorder="1" applyProtection="1">
      <protection hidden="1"/>
    </xf>
    <xf numFmtId="0" fontId="13" fillId="0" borderId="0" xfId="1" applyFont="1"/>
    <xf numFmtId="0" fontId="0" fillId="0" borderId="0" xfId="0" applyAlignment="1">
      <alignment horizontal="center" vertical="top"/>
    </xf>
    <xf numFmtId="0" fontId="3" fillId="3" borderId="0" xfId="0" applyFont="1" applyFill="1" applyAlignment="1">
      <alignment horizontal="left" wrapText="1"/>
    </xf>
    <xf numFmtId="0" fontId="5" fillId="3" borderId="0" xfId="1" applyFont="1" applyFill="1" applyProtection="1"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0" xfId="1" applyFill="1"/>
    <xf numFmtId="0" fontId="7" fillId="3" borderId="0" xfId="1" applyFont="1" applyFill="1" applyProtection="1">
      <protection hidden="1"/>
    </xf>
    <xf numFmtId="0" fontId="3" fillId="3" borderId="0" xfId="0" applyFont="1" applyFill="1" applyAlignment="1">
      <alignment horizontal="center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justify"/>
    </xf>
    <xf numFmtId="0" fontId="3" fillId="3" borderId="1" xfId="1" applyNumberFormat="1" applyFont="1" applyFill="1" applyBorder="1" applyAlignment="1" applyProtection="1">
      <alignment horizontal="justify" vertical="top" wrapText="1"/>
      <protection hidden="1"/>
    </xf>
    <xf numFmtId="0" fontId="8" fillId="3" borderId="1" xfId="0" applyFont="1" applyFill="1" applyBorder="1" applyAlignment="1">
      <alignment horizontal="justify"/>
    </xf>
    <xf numFmtId="0" fontId="8" fillId="3" borderId="1" xfId="0" applyFont="1" applyFill="1" applyBorder="1" applyAlignment="1">
      <alignment horizontal="left" vertical="distributed" wrapText="1"/>
    </xf>
    <xf numFmtId="49" fontId="3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3" borderId="1" xfId="3" applyNumberFormat="1" applyFont="1" applyFill="1" applyBorder="1" applyAlignment="1" applyProtection="1">
      <alignment horizontal="left" vertical="top" wrapText="1"/>
      <protection hidden="1"/>
    </xf>
    <xf numFmtId="166" fontId="3" fillId="3" borderId="1" xfId="0" applyNumberFormat="1" applyFont="1" applyFill="1" applyBorder="1" applyAlignment="1">
      <alignment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vertical="top" wrapText="1"/>
    </xf>
    <xf numFmtId="0" fontId="8" fillId="3" borderId="1" xfId="1" applyNumberFormat="1" applyFont="1" applyFill="1" applyBorder="1" applyAlignment="1" applyProtection="1">
      <alignment horizontal="justify" vertical="top" wrapText="1"/>
      <protection hidden="1"/>
    </xf>
    <xf numFmtId="49" fontId="3" fillId="3" borderId="1" xfId="3" applyNumberFormat="1" applyFont="1" applyFill="1" applyBorder="1" applyAlignment="1" applyProtection="1">
      <alignment horizontal="left" vertical="top" wrapText="1"/>
      <protection hidden="1"/>
    </xf>
    <xf numFmtId="0" fontId="3" fillId="3" borderId="1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left"/>
    </xf>
    <xf numFmtId="0" fontId="8" fillId="3" borderId="1" xfId="1" applyNumberFormat="1" applyFont="1" applyFill="1" applyBorder="1" applyAlignment="1" applyProtection="1">
      <alignment vertical="top"/>
      <protection hidden="1"/>
    </xf>
    <xf numFmtId="49" fontId="8" fillId="0" borderId="1" xfId="1" applyNumberFormat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3" borderId="4" xfId="0" applyNumberFormat="1" applyFont="1" applyFill="1" applyBorder="1" applyAlignment="1">
      <alignment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distributed" wrapText="1"/>
    </xf>
    <xf numFmtId="0" fontId="3" fillId="0" borderId="1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5" fontId="3" fillId="0" borderId="1" xfId="1" applyNumberFormat="1" applyFont="1" applyFill="1" applyBorder="1" applyAlignment="1" applyProtection="1">
      <alignment horizontal="right"/>
      <protection hidden="1"/>
    </xf>
    <xf numFmtId="4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1" applyNumberFormat="1" applyFont="1" applyFill="1" applyBorder="1" applyAlignment="1" applyProtection="1">
      <alignment horizontal="justify" vertical="top" wrapText="1"/>
      <protection hidden="1"/>
    </xf>
    <xf numFmtId="0" fontId="3" fillId="0" borderId="1" xfId="0" applyFont="1" applyFill="1" applyBorder="1" applyAlignment="1">
      <alignment horizontal="left" vertical="distributed" wrapText="1"/>
    </xf>
    <xf numFmtId="0" fontId="8" fillId="0" borderId="1" xfId="0" applyFont="1" applyFill="1" applyBorder="1" applyAlignment="1">
      <alignment horizontal="justify"/>
    </xf>
    <xf numFmtId="0" fontId="3" fillId="0" borderId="1" xfId="0" applyFont="1" applyFill="1" applyBorder="1" applyAlignment="1">
      <alignment horizontal="justify"/>
    </xf>
    <xf numFmtId="0" fontId="8" fillId="0" borderId="1" xfId="1" applyNumberFormat="1" applyFont="1" applyFill="1" applyBorder="1" applyAlignment="1" applyProtection="1">
      <alignment horizontal="justify" vertical="top" wrapText="1"/>
      <protection hidden="1"/>
    </xf>
    <xf numFmtId="49" fontId="8" fillId="0" borderId="1" xfId="0" applyNumberFormat="1" applyFont="1" applyFill="1" applyBorder="1" applyAlignment="1">
      <alignment wrapText="1"/>
    </xf>
    <xf numFmtId="0" fontId="8" fillId="3" borderId="1" xfId="1" applyNumberFormat="1" applyFont="1" applyFill="1" applyBorder="1" applyAlignment="1" applyProtection="1">
      <alignment horizontal="left" wrapText="1"/>
      <protection hidden="1"/>
    </xf>
    <xf numFmtId="4" fontId="3" fillId="0" borderId="6" xfId="0" applyNumberFormat="1" applyFont="1" applyFill="1" applyBorder="1" applyAlignment="1">
      <alignment horizontal="right"/>
    </xf>
    <xf numFmtId="0" fontId="14" fillId="0" borderId="0" xfId="0" applyFont="1"/>
    <xf numFmtId="0" fontId="16" fillId="0" borderId="0" xfId="0" applyFont="1" applyAlignment="1">
      <alignment horizontal="justify"/>
    </xf>
    <xf numFmtId="0" fontId="8" fillId="3" borderId="0" xfId="1" applyNumberFormat="1" applyFont="1" applyFill="1" applyBorder="1" applyAlignment="1" applyProtection="1">
      <alignment horizontal="justify" vertical="top" wrapText="1"/>
      <protection hidden="1"/>
    </xf>
    <xf numFmtId="0" fontId="8" fillId="3" borderId="4" xfId="0" applyFont="1" applyFill="1" applyBorder="1" applyAlignment="1">
      <alignment horizontal="justify" vertical="top" wrapText="1"/>
    </xf>
    <xf numFmtId="0" fontId="3" fillId="3" borderId="4" xfId="0" applyFont="1" applyFill="1" applyBorder="1" applyAlignment="1">
      <alignment horizontal="justify" vertical="top" wrapText="1"/>
    </xf>
    <xf numFmtId="0" fontId="3" fillId="3" borderId="7" xfId="1" applyNumberFormat="1" applyFont="1" applyFill="1" applyBorder="1" applyAlignment="1" applyProtection="1">
      <alignment horizontal="justify" vertical="top" wrapText="1"/>
      <protection hidden="1"/>
    </xf>
    <xf numFmtId="165" fontId="3" fillId="0" borderId="1" xfId="1" applyNumberFormat="1" applyFont="1" applyFill="1" applyBorder="1" applyAlignment="1" applyProtection="1">
      <protection hidden="1"/>
    </xf>
    <xf numFmtId="2" fontId="3" fillId="0" borderId="1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center" vertical="center"/>
    </xf>
    <xf numFmtId="0" fontId="2" fillId="0" borderId="0" xfId="1" applyBorder="1"/>
    <xf numFmtId="2" fontId="8" fillId="0" borderId="1" xfId="0" applyNumberFormat="1" applyFont="1" applyFill="1" applyBorder="1" applyAlignment="1">
      <alignment horizontal="right"/>
    </xf>
    <xf numFmtId="4" fontId="3" fillId="0" borderId="0" xfId="1" applyNumberFormat="1" applyFont="1" applyFill="1" applyAlignment="1" applyProtection="1">
      <alignment horizontal="right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ill="1"/>
    <xf numFmtId="0" fontId="15" fillId="0" borderId="5" xfId="3" applyNumberFormat="1" applyFont="1" applyFill="1" applyBorder="1" applyAlignment="1" applyProtection="1">
      <alignment horizontal="left" vertical="top" wrapText="1"/>
      <protection hidden="1"/>
    </xf>
    <xf numFmtId="0" fontId="15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4" applyFont="1" applyFill="1" applyBorder="1" applyAlignment="1"/>
    <xf numFmtId="164" fontId="8" fillId="0" borderId="1" xfId="4" applyFont="1" applyFill="1" applyBorder="1" applyAlignment="1">
      <alignment horizontal="right"/>
    </xf>
    <xf numFmtId="164" fontId="3" fillId="0" borderId="1" xfId="4" applyFont="1" applyFill="1" applyBorder="1" applyAlignment="1"/>
    <xf numFmtId="4" fontId="3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3" fillId="0" borderId="0" xfId="1" applyFont="1" applyFill="1" applyAlignment="1" applyProtection="1">
      <alignment horizontal="right"/>
      <protection hidden="1"/>
    </xf>
    <xf numFmtId="0" fontId="6" fillId="0" borderId="0" xfId="1" applyFont="1" applyFill="1" applyAlignment="1" applyProtection="1">
      <alignment horizontal="right"/>
      <protection hidden="1"/>
    </xf>
    <xf numFmtId="3" fontId="3" fillId="0" borderId="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3" fontId="8" fillId="0" borderId="1" xfId="1" applyNumberFormat="1" applyFont="1" applyFill="1" applyBorder="1" applyAlignment="1" applyProtection="1">
      <alignment horizontal="left"/>
      <protection hidden="1"/>
    </xf>
    <xf numFmtId="49" fontId="8" fillId="0" borderId="1" xfId="0" applyNumberFormat="1" applyFont="1" applyFill="1" applyBorder="1" applyAlignment="1">
      <alignment horizontal="center"/>
    </xf>
    <xf numFmtId="0" fontId="9" fillId="0" borderId="1" xfId="1" applyFont="1" applyFill="1" applyBorder="1" applyAlignment="1">
      <alignment horizontal="left"/>
    </xf>
    <xf numFmtId="0" fontId="9" fillId="0" borderId="1" xfId="1" applyFont="1" applyFill="1" applyBorder="1" applyAlignment="1"/>
    <xf numFmtId="4" fontId="3" fillId="0" borderId="0" xfId="0" applyNumberFormat="1" applyFont="1" applyFill="1" applyAlignment="1">
      <alignment horizontal="center"/>
    </xf>
    <xf numFmtId="4" fontId="3" fillId="0" borderId="6" xfId="0" applyNumberFormat="1" applyFont="1" applyFill="1" applyBorder="1" applyAlignment="1">
      <alignment horizontal="center"/>
    </xf>
    <xf numFmtId="4" fontId="3" fillId="0" borderId="6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/>
    <xf numFmtId="4" fontId="8" fillId="0" borderId="6" xfId="0" applyNumberFormat="1" applyFont="1" applyFill="1" applyBorder="1" applyAlignment="1">
      <alignment horizontal="right"/>
    </xf>
    <xf numFmtId="4" fontId="17" fillId="0" borderId="6" xfId="0" applyNumberFormat="1" applyFont="1" applyFill="1" applyBorder="1" applyAlignment="1">
      <alignment horizontal="right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5" fillId="0" borderId="0" xfId="1" applyNumberFormat="1" applyFont="1" applyFill="1"/>
    <xf numFmtId="0" fontId="2" fillId="0" borderId="0" xfId="1" applyFill="1" applyBorder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Fill="1"/>
    <xf numFmtId="0" fontId="3" fillId="3" borderId="1" xfId="1" applyNumberFormat="1" applyFont="1" applyFill="1" applyBorder="1" applyAlignment="1" applyProtection="1">
      <alignment horizontal="left"/>
      <protection hidden="1"/>
    </xf>
    <xf numFmtId="164" fontId="15" fillId="0" borderId="1" xfId="4" applyFont="1" applyFill="1" applyBorder="1" applyAlignment="1" applyProtection="1">
      <alignment horizontal="right"/>
      <protection hidden="1"/>
    </xf>
    <xf numFmtId="164" fontId="18" fillId="0" borderId="6" xfId="4" applyFont="1" applyFill="1" applyBorder="1" applyAlignment="1">
      <alignment horizontal="right"/>
    </xf>
    <xf numFmtId="164" fontId="15" fillId="0" borderId="6" xfId="4" applyFont="1" applyFill="1" applyBorder="1" applyAlignment="1">
      <alignment horizontal="right"/>
    </xf>
    <xf numFmtId="4" fontId="15" fillId="3" borderId="6" xfId="0" applyNumberFormat="1" applyFont="1" applyFill="1" applyBorder="1" applyAlignment="1">
      <alignment horizontal="right"/>
    </xf>
    <xf numFmtId="164" fontId="15" fillId="0" borderId="6" xfId="4" applyFont="1" applyFill="1" applyBorder="1" applyAlignment="1">
      <alignment vertical="center"/>
    </xf>
    <xf numFmtId="164" fontId="3" fillId="0" borderId="1" xfId="4" applyFont="1" applyFill="1" applyBorder="1" applyAlignment="1">
      <alignment horizontal="right"/>
    </xf>
    <xf numFmtId="2" fontId="8" fillId="3" borderId="1" xfId="0" applyNumberFormat="1" applyFont="1" applyFill="1" applyBorder="1" applyAlignment="1">
      <alignment wrapText="1"/>
    </xf>
    <xf numFmtId="0" fontId="14" fillId="3" borderId="1" xfId="0" applyNumberFormat="1" applyFont="1" applyFill="1" applyBorder="1" applyAlignment="1">
      <alignment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Font="1" applyFill="1" applyBorder="1" applyAlignment="1">
      <alignment vertical="top" wrapText="1"/>
    </xf>
    <xf numFmtId="0" fontId="3" fillId="3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14" fillId="0" borderId="1" xfId="0" applyNumberFormat="1" applyFont="1" applyFill="1" applyBorder="1" applyAlignment="1">
      <alignment wrapText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2" applyNumberFormat="1" applyFont="1" applyFill="1" applyAlignment="1" applyProtection="1">
      <alignment horizontal="left" vertical="top"/>
      <protection hidden="1"/>
    </xf>
    <xf numFmtId="0" fontId="3" fillId="0" borderId="0" xfId="2" applyNumberFormat="1" applyFont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3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6" fillId="3" borderId="0" xfId="0" applyFont="1" applyFill="1" applyAlignment="1">
      <alignment wrapText="1"/>
    </xf>
    <xf numFmtId="0" fontId="3" fillId="3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3" borderId="0" xfId="0" applyFont="1" applyFill="1" applyAlignment="1">
      <alignment horizontal="left" wrapText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3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2" borderId="0" xfId="0" applyFont="1" applyFill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</cellXfs>
  <cellStyles count="5">
    <cellStyle name="Обычный" xfId="0" builtinId="0"/>
    <cellStyle name="Обычный_tmp" xfId="1"/>
    <cellStyle name="Обычный_Tmp1" xfId="3"/>
    <cellStyle name="Процентный" xfId="2" builtinId="5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5"/>
  <sheetViews>
    <sheetView tabSelected="1" zoomScaleSheetLayoutView="84" workbookViewId="0">
      <selection activeCell="B10" sqref="B10:E10"/>
    </sheetView>
  </sheetViews>
  <sheetFormatPr defaultColWidth="9.140625" defaultRowHeight="18" x14ac:dyDescent="0.25"/>
  <cols>
    <col min="1" max="1" width="79.140625" style="40" customWidth="1"/>
    <col min="2" max="2" width="17.42578125" style="113" customWidth="1"/>
    <col min="3" max="3" width="6.42578125" style="113" customWidth="1"/>
    <col min="4" max="4" width="18.42578125" style="144" customWidth="1"/>
    <col min="5" max="5" width="18.5703125" style="144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 x14ac:dyDescent="0.2">
      <c r="A1" s="163" t="s">
        <v>450</v>
      </c>
      <c r="B1" s="164"/>
      <c r="C1" s="164"/>
      <c r="D1" s="163"/>
      <c r="E1" s="163"/>
      <c r="F1" s="28"/>
      <c r="G1" s="28"/>
      <c r="H1" s="1"/>
    </row>
    <row r="2" spans="1:11" ht="18.75" x14ac:dyDescent="0.3">
      <c r="A2" s="169" t="s">
        <v>210</v>
      </c>
      <c r="B2" s="170"/>
      <c r="C2" s="170"/>
      <c r="D2" s="171"/>
      <c r="E2" s="171"/>
      <c r="F2" s="170"/>
      <c r="G2" s="170"/>
      <c r="H2" s="13"/>
      <c r="I2" s="13"/>
      <c r="J2" s="13"/>
      <c r="K2" s="13"/>
    </row>
    <row r="3" spans="1:11" ht="18.75" x14ac:dyDescent="0.3">
      <c r="A3" s="172" t="s">
        <v>211</v>
      </c>
      <c r="B3" s="173"/>
      <c r="C3" s="173"/>
      <c r="D3" s="174"/>
      <c r="E3" s="174"/>
      <c r="F3" s="173"/>
      <c r="G3" s="173"/>
      <c r="H3" s="13"/>
      <c r="I3" s="13"/>
      <c r="J3" s="13"/>
      <c r="K3" s="13"/>
    </row>
    <row r="4" spans="1:11" ht="18.75" x14ac:dyDescent="0.3">
      <c r="A4" s="180" t="s">
        <v>523</v>
      </c>
      <c r="B4" s="181"/>
      <c r="C4" s="181"/>
      <c r="D4" s="182"/>
      <c r="E4" s="182"/>
      <c r="F4" s="26"/>
      <c r="G4" s="26"/>
      <c r="H4" s="15"/>
      <c r="I4" s="15"/>
      <c r="J4" s="15"/>
      <c r="K4" s="15"/>
    </row>
    <row r="5" spans="1:11" ht="18.75" x14ac:dyDescent="0.3">
      <c r="A5" s="177" t="s">
        <v>364</v>
      </c>
      <c r="B5" s="178"/>
      <c r="C5" s="178"/>
      <c r="D5" s="167"/>
      <c r="E5" s="167"/>
      <c r="F5" s="178"/>
      <c r="G5" s="178"/>
      <c r="H5" s="16"/>
      <c r="I5" s="16"/>
      <c r="J5" s="16"/>
      <c r="K5" s="16"/>
    </row>
    <row r="6" spans="1:11" ht="18.75" x14ac:dyDescent="0.3">
      <c r="A6" s="177" t="s">
        <v>455</v>
      </c>
      <c r="B6" s="178"/>
      <c r="C6" s="178"/>
      <c r="D6" s="167"/>
      <c r="E6" s="167"/>
      <c r="F6" s="27"/>
      <c r="G6" s="27"/>
      <c r="H6" s="16"/>
      <c r="I6" s="16"/>
      <c r="J6" s="16"/>
      <c r="K6" s="16"/>
    </row>
    <row r="7" spans="1:11" ht="18.75" x14ac:dyDescent="0.3">
      <c r="A7" s="172" t="s">
        <v>456</v>
      </c>
      <c r="B7" s="179"/>
      <c r="C7" s="179"/>
      <c r="D7" s="174"/>
      <c r="E7" s="174"/>
      <c r="F7" s="179"/>
      <c r="G7" s="179"/>
      <c r="H7" s="17"/>
      <c r="I7" s="17"/>
      <c r="J7" s="17"/>
      <c r="K7" s="17"/>
    </row>
    <row r="8" spans="1:11" ht="18.75" x14ac:dyDescent="0.3">
      <c r="A8" s="37"/>
      <c r="B8" s="184" t="s">
        <v>524</v>
      </c>
      <c r="C8" s="183"/>
      <c r="D8" s="183"/>
      <c r="E8" s="183"/>
      <c r="F8" s="29"/>
      <c r="G8" s="29"/>
      <c r="H8" s="17"/>
      <c r="I8" s="17"/>
      <c r="J8" s="17"/>
      <c r="K8" s="17"/>
    </row>
    <row r="9" spans="1:11" ht="18.75" x14ac:dyDescent="0.3">
      <c r="A9" s="159"/>
      <c r="B9" s="184" t="s">
        <v>525</v>
      </c>
      <c r="C9" s="184"/>
      <c r="D9" s="184"/>
      <c r="E9" s="184"/>
      <c r="F9" s="160"/>
      <c r="G9" s="160"/>
      <c r="H9" s="17"/>
      <c r="I9" s="17"/>
      <c r="J9" s="17"/>
      <c r="K9" s="17"/>
    </row>
    <row r="10" spans="1:11" ht="18.75" x14ac:dyDescent="0.3">
      <c r="A10" s="159"/>
      <c r="B10" s="184" t="s">
        <v>526</v>
      </c>
      <c r="C10" s="184"/>
      <c r="D10" s="184"/>
      <c r="E10" s="184"/>
      <c r="F10" s="160"/>
      <c r="G10" s="160"/>
      <c r="H10" s="17"/>
      <c r="I10" s="17"/>
      <c r="J10" s="17"/>
      <c r="K10" s="17"/>
    </row>
    <row r="11" spans="1:11" ht="18.75" x14ac:dyDescent="0.3">
      <c r="A11" s="167"/>
      <c r="B11" s="168"/>
      <c r="C11" s="168"/>
      <c r="D11" s="167"/>
      <c r="E11" s="167"/>
      <c r="F11" s="168"/>
      <c r="G11" s="168"/>
      <c r="H11" s="18"/>
      <c r="I11" s="18"/>
      <c r="J11" s="18"/>
      <c r="K11" s="18"/>
    </row>
    <row r="12" spans="1:11" ht="18.75" x14ac:dyDescent="0.3">
      <c r="A12" s="42" t="s">
        <v>365</v>
      </c>
      <c r="B12" s="24"/>
      <c r="C12" s="24"/>
      <c r="D12" s="136"/>
      <c r="E12" s="136"/>
      <c r="F12" s="14"/>
      <c r="G12" s="14"/>
      <c r="H12" s="18"/>
      <c r="I12" s="18"/>
      <c r="J12" s="18"/>
      <c r="K12" s="18"/>
    </row>
    <row r="13" spans="1:11" ht="57.6" customHeight="1" x14ac:dyDescent="0.2">
      <c r="A13" s="175" t="s">
        <v>454</v>
      </c>
      <c r="B13" s="176"/>
      <c r="C13" s="176"/>
      <c r="D13" s="175"/>
      <c r="E13" s="175"/>
      <c r="F13" s="176"/>
      <c r="G13" s="176"/>
      <c r="H13" s="1"/>
    </row>
    <row r="14" spans="1:11" ht="11.45" customHeight="1" x14ac:dyDescent="0.3">
      <c r="A14" s="38"/>
      <c r="B14" s="6"/>
      <c r="C14" s="123"/>
      <c r="D14" s="108"/>
      <c r="E14" s="108"/>
      <c r="F14" s="5"/>
      <c r="G14" s="5"/>
      <c r="H14" s="1"/>
    </row>
    <row r="15" spans="1:11" ht="18.75" x14ac:dyDescent="0.3">
      <c r="A15" s="41"/>
      <c r="B15" s="9"/>
      <c r="C15" s="124"/>
      <c r="D15" s="108"/>
      <c r="E15" s="108"/>
      <c r="F15" s="8"/>
      <c r="G15" s="10" t="s">
        <v>3</v>
      </c>
      <c r="H15" s="1"/>
    </row>
    <row r="16" spans="1:11" ht="18.75" x14ac:dyDescent="0.2">
      <c r="A16" s="162" t="s">
        <v>5</v>
      </c>
      <c r="B16" s="165" t="s">
        <v>12</v>
      </c>
      <c r="C16" s="165" t="s">
        <v>4</v>
      </c>
      <c r="D16" s="109" t="s">
        <v>20</v>
      </c>
      <c r="E16" s="109" t="s">
        <v>342</v>
      </c>
      <c r="F16" s="166" t="s">
        <v>6</v>
      </c>
      <c r="G16" s="166"/>
      <c r="H16" s="1"/>
    </row>
    <row r="17" spans="1:12" ht="18.75" x14ac:dyDescent="0.2">
      <c r="A17" s="162"/>
      <c r="B17" s="165"/>
      <c r="C17" s="165"/>
      <c r="D17" s="110" t="s">
        <v>350</v>
      </c>
      <c r="E17" s="110" t="s">
        <v>444</v>
      </c>
      <c r="F17" s="7" t="s">
        <v>1</v>
      </c>
      <c r="G17" s="7" t="s">
        <v>0</v>
      </c>
      <c r="H17" s="1"/>
    </row>
    <row r="18" spans="1:12" ht="18.75" x14ac:dyDescent="0.2">
      <c r="A18" s="39">
        <v>1</v>
      </c>
      <c r="B18" s="117">
        <v>2</v>
      </c>
      <c r="C18" s="117">
        <v>3</v>
      </c>
      <c r="D18" s="111">
        <v>4</v>
      </c>
      <c r="E18" s="111" t="s">
        <v>351</v>
      </c>
      <c r="F18" s="11">
        <v>4</v>
      </c>
      <c r="G18" s="11">
        <v>5</v>
      </c>
      <c r="H18" s="1"/>
    </row>
    <row r="19" spans="1:12" ht="93.75" x14ac:dyDescent="0.3">
      <c r="A19" s="78" t="s">
        <v>293</v>
      </c>
      <c r="B19" s="79" t="s">
        <v>40</v>
      </c>
      <c r="C19" s="71" t="s">
        <v>372</v>
      </c>
      <c r="D19" s="80">
        <f t="shared" ref="D19:E21" si="0">D20</f>
        <v>110</v>
      </c>
      <c r="E19" s="80">
        <f t="shared" si="0"/>
        <v>110</v>
      </c>
      <c r="F19" s="21" t="e">
        <f>F21+#REF!+#REF!</f>
        <v>#REF!</v>
      </c>
      <c r="G19" s="21" t="e">
        <f>219+#REF!+2142</f>
        <v>#REF!</v>
      </c>
      <c r="H19" s="145"/>
      <c r="I19" s="113"/>
      <c r="J19" s="113"/>
      <c r="K19" s="113"/>
      <c r="L19" s="113"/>
    </row>
    <row r="20" spans="1:12" ht="75" x14ac:dyDescent="0.3">
      <c r="A20" s="81" t="s">
        <v>367</v>
      </c>
      <c r="B20" s="79" t="s">
        <v>41</v>
      </c>
      <c r="C20" s="71" t="s">
        <v>372</v>
      </c>
      <c r="D20" s="80">
        <f t="shared" si="0"/>
        <v>110</v>
      </c>
      <c r="E20" s="80">
        <f t="shared" si="0"/>
        <v>110</v>
      </c>
      <c r="F20" s="21"/>
      <c r="G20" s="21"/>
      <c r="H20" s="145"/>
      <c r="I20" s="113"/>
      <c r="J20" s="113"/>
      <c r="K20" s="113"/>
      <c r="L20" s="113"/>
    </row>
    <row r="21" spans="1:12" ht="37.5" x14ac:dyDescent="0.3">
      <c r="A21" s="82" t="s">
        <v>368</v>
      </c>
      <c r="B21" s="83" t="s">
        <v>42</v>
      </c>
      <c r="C21" s="72" t="s">
        <v>372</v>
      </c>
      <c r="D21" s="84">
        <f t="shared" si="0"/>
        <v>110</v>
      </c>
      <c r="E21" s="84">
        <f t="shared" si="0"/>
        <v>110</v>
      </c>
      <c r="F21" s="21" t="e">
        <f>#REF!+#REF!+#REF!+F74+F80+#REF!+#REF!+#REF!+#REF!</f>
        <v>#REF!</v>
      </c>
      <c r="G21" s="21" t="e">
        <f>#REF!+#REF!+253+272+278+#REF!+#REF!+#REF!+#REF!</f>
        <v>#REF!</v>
      </c>
      <c r="H21" s="145"/>
      <c r="I21" s="113"/>
      <c r="J21" s="113"/>
      <c r="K21" s="113"/>
      <c r="L21" s="113"/>
    </row>
    <row r="22" spans="1:12" ht="37.5" x14ac:dyDescent="0.3">
      <c r="A22" s="82" t="s">
        <v>8</v>
      </c>
      <c r="B22" s="83" t="s">
        <v>42</v>
      </c>
      <c r="C22" s="45">
        <v>200</v>
      </c>
      <c r="D22" s="96">
        <v>110</v>
      </c>
      <c r="E22" s="96">
        <v>110</v>
      </c>
      <c r="F22" s="12">
        <v>21864.3</v>
      </c>
      <c r="G22" s="12">
        <v>19650.97</v>
      </c>
      <c r="H22" s="145"/>
      <c r="I22" s="113"/>
      <c r="J22" s="113"/>
      <c r="K22" s="113"/>
      <c r="L22" s="113"/>
    </row>
    <row r="23" spans="1:12" ht="93.75" x14ac:dyDescent="0.3">
      <c r="A23" s="78" t="s">
        <v>366</v>
      </c>
      <c r="B23" s="79" t="s">
        <v>154</v>
      </c>
      <c r="C23" s="71" t="s">
        <v>372</v>
      </c>
      <c r="D23" s="85">
        <f>D24+D27+D30</f>
        <v>12182.719999999998</v>
      </c>
      <c r="E23" s="85">
        <f>E24+E27+E30</f>
        <v>12182.719999999998</v>
      </c>
      <c r="F23" s="4"/>
      <c r="G23" s="4"/>
      <c r="H23" s="146"/>
      <c r="I23" s="147"/>
      <c r="J23" s="147"/>
      <c r="K23" s="147"/>
      <c r="L23" s="147"/>
    </row>
    <row r="24" spans="1:12" ht="75" x14ac:dyDescent="0.3">
      <c r="A24" s="86" t="s">
        <v>324</v>
      </c>
      <c r="B24" s="79" t="s">
        <v>378</v>
      </c>
      <c r="C24" s="71" t="s">
        <v>372</v>
      </c>
      <c r="D24" s="85">
        <f>D25</f>
        <v>904.79</v>
      </c>
      <c r="E24" s="85">
        <f>E25</f>
        <v>904.79</v>
      </c>
      <c r="F24" s="12"/>
      <c r="G24" s="12"/>
      <c r="H24" s="145"/>
      <c r="I24" s="113"/>
      <c r="J24" s="113"/>
      <c r="K24" s="113"/>
      <c r="L24" s="113"/>
    </row>
    <row r="25" spans="1:12" ht="37.5" x14ac:dyDescent="0.3">
      <c r="A25" s="87" t="s">
        <v>231</v>
      </c>
      <c r="B25" s="83" t="s">
        <v>379</v>
      </c>
      <c r="C25" s="72" t="s">
        <v>372</v>
      </c>
      <c r="D25" s="77">
        <f>D26</f>
        <v>904.79</v>
      </c>
      <c r="E25" s="77">
        <f>E26</f>
        <v>904.79</v>
      </c>
      <c r="F25" s="12"/>
      <c r="G25" s="12"/>
      <c r="H25" s="145"/>
      <c r="I25" s="113"/>
      <c r="J25" s="113"/>
      <c r="K25" s="113"/>
      <c r="L25" s="113"/>
    </row>
    <row r="26" spans="1:12" ht="37.5" x14ac:dyDescent="0.3">
      <c r="A26" s="82" t="s">
        <v>8</v>
      </c>
      <c r="B26" s="83" t="s">
        <v>379</v>
      </c>
      <c r="C26" s="45">
        <v>200</v>
      </c>
      <c r="D26" s="96">
        <v>904.79</v>
      </c>
      <c r="E26" s="96">
        <v>904.79</v>
      </c>
      <c r="F26" s="12"/>
      <c r="G26" s="12"/>
      <c r="H26" s="145"/>
      <c r="I26" s="113"/>
      <c r="J26" s="113"/>
      <c r="K26" s="113"/>
      <c r="L26" s="113"/>
    </row>
    <row r="27" spans="1:12" ht="56.25" x14ac:dyDescent="0.3">
      <c r="A27" s="86" t="s">
        <v>155</v>
      </c>
      <c r="B27" s="79" t="s">
        <v>380</v>
      </c>
      <c r="C27" s="71" t="s">
        <v>372</v>
      </c>
      <c r="D27" s="85">
        <f>D28</f>
        <v>510</v>
      </c>
      <c r="E27" s="85">
        <f>E28</f>
        <v>510</v>
      </c>
      <c r="F27" s="12"/>
      <c r="G27" s="12"/>
      <c r="H27" s="145"/>
      <c r="I27" s="113"/>
      <c r="J27" s="113"/>
      <c r="K27" s="113"/>
      <c r="L27" s="113"/>
    </row>
    <row r="28" spans="1:12" ht="18.75" x14ac:dyDescent="0.3">
      <c r="A28" s="88" t="s">
        <v>230</v>
      </c>
      <c r="B28" s="83" t="s">
        <v>156</v>
      </c>
      <c r="C28" s="72" t="s">
        <v>372</v>
      </c>
      <c r="D28" s="77">
        <f>D29</f>
        <v>510</v>
      </c>
      <c r="E28" s="77">
        <f>E29</f>
        <v>510</v>
      </c>
      <c r="F28" s="12"/>
      <c r="G28" s="12"/>
      <c r="H28" s="145"/>
      <c r="I28" s="113"/>
      <c r="J28" s="113"/>
      <c r="K28" s="113"/>
      <c r="L28" s="113"/>
    </row>
    <row r="29" spans="1:12" ht="37.5" x14ac:dyDescent="0.3">
      <c r="A29" s="82" t="s">
        <v>8</v>
      </c>
      <c r="B29" s="83" t="s">
        <v>156</v>
      </c>
      <c r="C29" s="45">
        <v>200</v>
      </c>
      <c r="D29" s="77">
        <v>510</v>
      </c>
      <c r="E29" s="77">
        <v>510</v>
      </c>
      <c r="F29" s="12"/>
      <c r="G29" s="12"/>
      <c r="H29" s="145"/>
      <c r="I29" s="113"/>
      <c r="J29" s="113"/>
      <c r="K29" s="113"/>
      <c r="L29" s="113"/>
    </row>
    <row r="30" spans="1:12" ht="75" x14ac:dyDescent="0.3">
      <c r="A30" s="86" t="s">
        <v>381</v>
      </c>
      <c r="B30" s="79" t="s">
        <v>325</v>
      </c>
      <c r="C30" s="71" t="s">
        <v>372</v>
      </c>
      <c r="D30" s="85">
        <f>D31+D35</f>
        <v>10767.929999999998</v>
      </c>
      <c r="E30" s="85">
        <f>E31+E35</f>
        <v>10767.929999999998</v>
      </c>
      <c r="F30" s="12"/>
      <c r="G30" s="12"/>
      <c r="H30" s="145"/>
      <c r="I30" s="113"/>
      <c r="J30" s="113"/>
      <c r="K30" s="113"/>
      <c r="L30" s="113"/>
    </row>
    <row r="31" spans="1:12" ht="37.5" x14ac:dyDescent="0.3">
      <c r="A31" s="82" t="s">
        <v>13</v>
      </c>
      <c r="B31" s="83" t="s">
        <v>357</v>
      </c>
      <c r="C31" s="72" t="s">
        <v>372</v>
      </c>
      <c r="D31" s="77">
        <f>D32+D33+D34</f>
        <v>1092.47</v>
      </c>
      <c r="E31" s="77">
        <f>E32+E33+E34</f>
        <v>1092.47</v>
      </c>
      <c r="F31" s="12"/>
      <c r="G31" s="12"/>
      <c r="H31" s="145"/>
      <c r="I31" s="113"/>
      <c r="J31" s="113"/>
      <c r="K31" s="113"/>
      <c r="L31" s="113"/>
    </row>
    <row r="32" spans="1:12" ht="75" x14ac:dyDescent="0.3">
      <c r="A32" s="89" t="s">
        <v>15</v>
      </c>
      <c r="B32" s="83" t="s">
        <v>357</v>
      </c>
      <c r="C32" s="45">
        <v>100</v>
      </c>
      <c r="D32" s="77">
        <v>275.38</v>
      </c>
      <c r="E32" s="77">
        <v>275.38</v>
      </c>
      <c r="F32" s="12"/>
      <c r="G32" s="12"/>
      <c r="H32" s="145"/>
      <c r="I32" s="113"/>
      <c r="J32" s="113"/>
      <c r="K32" s="113"/>
      <c r="L32" s="113"/>
    </row>
    <row r="33" spans="1:12" ht="37.5" x14ac:dyDescent="0.3">
      <c r="A33" s="82" t="s">
        <v>8</v>
      </c>
      <c r="B33" s="83" t="s">
        <v>357</v>
      </c>
      <c r="C33" s="45">
        <v>200</v>
      </c>
      <c r="D33" s="77">
        <v>815.39</v>
      </c>
      <c r="E33" s="77">
        <v>815.39</v>
      </c>
      <c r="F33" s="12"/>
      <c r="G33" s="12"/>
      <c r="H33" s="145"/>
      <c r="I33" s="113"/>
      <c r="J33" s="113"/>
      <c r="K33" s="113"/>
      <c r="L33" s="113"/>
    </row>
    <row r="34" spans="1:12" ht="18.75" x14ac:dyDescent="0.3">
      <c r="A34" s="82" t="s">
        <v>10</v>
      </c>
      <c r="B34" s="83" t="s">
        <v>357</v>
      </c>
      <c r="C34" s="45">
        <v>800</v>
      </c>
      <c r="D34" s="77">
        <v>1.7</v>
      </c>
      <c r="E34" s="77">
        <v>1.7</v>
      </c>
      <c r="F34" s="12"/>
      <c r="G34" s="12"/>
      <c r="H34" s="145"/>
      <c r="I34" s="113"/>
      <c r="J34" s="113"/>
      <c r="K34" s="113"/>
      <c r="L34" s="113"/>
    </row>
    <row r="35" spans="1:12" ht="37.5" x14ac:dyDescent="0.3">
      <c r="A35" s="82" t="s">
        <v>157</v>
      </c>
      <c r="B35" s="83" t="s">
        <v>358</v>
      </c>
      <c r="C35" s="72" t="s">
        <v>372</v>
      </c>
      <c r="D35" s="77">
        <f>D36</f>
        <v>9675.4599999999991</v>
      </c>
      <c r="E35" s="77">
        <f>E36</f>
        <v>9675.4599999999991</v>
      </c>
      <c r="F35" s="12"/>
      <c r="G35" s="12"/>
      <c r="H35" s="145"/>
      <c r="I35" s="113"/>
      <c r="J35" s="113"/>
      <c r="K35" s="113"/>
      <c r="L35" s="113"/>
    </row>
    <row r="36" spans="1:12" ht="75" x14ac:dyDescent="0.3">
      <c r="A36" s="89" t="s">
        <v>15</v>
      </c>
      <c r="B36" s="83" t="s">
        <v>358</v>
      </c>
      <c r="C36" s="45">
        <v>100</v>
      </c>
      <c r="D36" s="77">
        <v>9675.4599999999991</v>
      </c>
      <c r="E36" s="77">
        <v>9675.4599999999991</v>
      </c>
      <c r="F36" s="12"/>
      <c r="G36" s="12"/>
      <c r="H36" s="145"/>
      <c r="I36" s="113"/>
      <c r="J36" s="113"/>
      <c r="K36" s="113"/>
      <c r="L36" s="113"/>
    </row>
    <row r="37" spans="1:12" ht="112.5" x14ac:dyDescent="0.3">
      <c r="A37" s="78" t="s">
        <v>294</v>
      </c>
      <c r="B37" s="79" t="s">
        <v>43</v>
      </c>
      <c r="C37" s="71" t="s">
        <v>372</v>
      </c>
      <c r="D37" s="85">
        <f>D38+D43</f>
        <v>4464</v>
      </c>
      <c r="E37" s="85">
        <f>E38+E43</f>
        <v>4464</v>
      </c>
      <c r="F37" s="12">
        <v>654.84</v>
      </c>
      <c r="G37" s="12">
        <v>654.84</v>
      </c>
      <c r="H37" s="145"/>
      <c r="I37" s="113"/>
      <c r="J37" s="113"/>
      <c r="K37" s="113"/>
      <c r="L37" s="113"/>
    </row>
    <row r="38" spans="1:12" ht="56.25" x14ac:dyDescent="0.3">
      <c r="A38" s="86" t="s">
        <v>295</v>
      </c>
      <c r="B38" s="79" t="s">
        <v>44</v>
      </c>
      <c r="C38" s="71" t="s">
        <v>372</v>
      </c>
      <c r="D38" s="85">
        <f>D39</f>
        <v>3992</v>
      </c>
      <c r="E38" s="85">
        <f>E39</f>
        <v>3992</v>
      </c>
      <c r="F38" s="12"/>
      <c r="G38" s="12"/>
      <c r="H38" s="145"/>
      <c r="I38" s="113"/>
      <c r="J38" s="113"/>
      <c r="K38" s="113"/>
      <c r="L38" s="113"/>
    </row>
    <row r="39" spans="1:12" ht="37.5" x14ac:dyDescent="0.3">
      <c r="A39" s="90" t="s">
        <v>151</v>
      </c>
      <c r="B39" s="83" t="s">
        <v>359</v>
      </c>
      <c r="C39" s="72" t="s">
        <v>372</v>
      </c>
      <c r="D39" s="77">
        <f>D40+D41+D42</f>
        <v>3992</v>
      </c>
      <c r="E39" s="77">
        <f>E40+E41+E42</f>
        <v>3992</v>
      </c>
      <c r="F39" s="12"/>
      <c r="G39" s="12"/>
      <c r="H39" s="145"/>
      <c r="I39" s="113"/>
      <c r="J39" s="113"/>
      <c r="K39" s="113"/>
      <c r="L39" s="113"/>
    </row>
    <row r="40" spans="1:12" ht="75" x14ac:dyDescent="0.3">
      <c r="A40" s="89" t="s">
        <v>15</v>
      </c>
      <c r="B40" s="83" t="s">
        <v>359</v>
      </c>
      <c r="C40" s="45">
        <v>100</v>
      </c>
      <c r="D40" s="137">
        <v>3254.53</v>
      </c>
      <c r="E40" s="137">
        <v>3254.53</v>
      </c>
      <c r="F40" s="12"/>
      <c r="G40" s="12"/>
      <c r="H40" s="145"/>
      <c r="I40" s="113"/>
      <c r="J40" s="113"/>
      <c r="K40" s="113"/>
      <c r="L40" s="113"/>
    </row>
    <row r="41" spans="1:12" ht="37.5" x14ac:dyDescent="0.3">
      <c r="A41" s="82" t="s">
        <v>8</v>
      </c>
      <c r="B41" s="83" t="s">
        <v>359</v>
      </c>
      <c r="C41" s="45">
        <v>200</v>
      </c>
      <c r="D41" s="137">
        <v>733.87</v>
      </c>
      <c r="E41" s="137">
        <v>733.87</v>
      </c>
      <c r="F41" s="12"/>
      <c r="G41" s="12"/>
      <c r="H41" s="145"/>
      <c r="I41" s="113"/>
      <c r="J41" s="113"/>
      <c r="K41" s="113"/>
      <c r="L41" s="113"/>
    </row>
    <row r="42" spans="1:12" ht="18.75" x14ac:dyDescent="0.3">
      <c r="A42" s="82" t="s">
        <v>10</v>
      </c>
      <c r="B42" s="83" t="s">
        <v>359</v>
      </c>
      <c r="C42" s="45">
        <v>800</v>
      </c>
      <c r="D42" s="137">
        <v>3.6</v>
      </c>
      <c r="E42" s="137">
        <v>3.6</v>
      </c>
      <c r="F42" s="12"/>
      <c r="G42" s="12"/>
      <c r="H42" s="3"/>
    </row>
    <row r="43" spans="1:12" ht="56.25" x14ac:dyDescent="0.3">
      <c r="A43" s="91" t="s">
        <v>152</v>
      </c>
      <c r="B43" s="79" t="s">
        <v>343</v>
      </c>
      <c r="C43" s="71" t="s">
        <v>372</v>
      </c>
      <c r="D43" s="85">
        <f>D46+D44</f>
        <v>472</v>
      </c>
      <c r="E43" s="85">
        <f>E46+E44</f>
        <v>472</v>
      </c>
      <c r="F43" s="12"/>
      <c r="G43" s="12"/>
      <c r="H43" s="3"/>
    </row>
    <row r="44" spans="1:12" ht="56.25" x14ac:dyDescent="0.3">
      <c r="A44" s="92" t="s">
        <v>153</v>
      </c>
      <c r="B44" s="83" t="s">
        <v>344</v>
      </c>
      <c r="C44" s="72" t="s">
        <v>372</v>
      </c>
      <c r="D44" s="77">
        <f>D45</f>
        <v>462</v>
      </c>
      <c r="E44" s="77">
        <f>E45</f>
        <v>462</v>
      </c>
      <c r="F44" s="12"/>
      <c r="G44" s="12"/>
      <c r="H44" s="3"/>
    </row>
    <row r="45" spans="1:12" ht="37.5" x14ac:dyDescent="0.3">
      <c r="A45" s="89" t="s">
        <v>8</v>
      </c>
      <c r="B45" s="83" t="s">
        <v>344</v>
      </c>
      <c r="C45" s="45">
        <v>200</v>
      </c>
      <c r="D45" s="77">
        <v>462</v>
      </c>
      <c r="E45" s="77">
        <v>462</v>
      </c>
      <c r="F45" s="12"/>
      <c r="G45" s="12"/>
      <c r="H45" s="3"/>
    </row>
    <row r="46" spans="1:12" ht="37.5" x14ac:dyDescent="0.3">
      <c r="A46" s="82" t="s">
        <v>228</v>
      </c>
      <c r="B46" s="83" t="s">
        <v>382</v>
      </c>
      <c r="C46" s="72" t="s">
        <v>372</v>
      </c>
      <c r="D46" s="77">
        <f>D47</f>
        <v>10</v>
      </c>
      <c r="E46" s="77">
        <f>E47</f>
        <v>10</v>
      </c>
      <c r="F46" s="12"/>
      <c r="G46" s="12"/>
      <c r="H46" s="3"/>
    </row>
    <row r="47" spans="1:12" ht="37.5" x14ac:dyDescent="0.3">
      <c r="A47" s="82" t="s">
        <v>8</v>
      </c>
      <c r="B47" s="83" t="s">
        <v>382</v>
      </c>
      <c r="C47" s="45">
        <v>200</v>
      </c>
      <c r="D47" s="77">
        <v>10</v>
      </c>
      <c r="E47" s="77">
        <v>10</v>
      </c>
      <c r="F47" s="12"/>
      <c r="G47" s="12"/>
      <c r="H47" s="3"/>
    </row>
    <row r="48" spans="1:12" ht="112.5" x14ac:dyDescent="0.3">
      <c r="A48" s="78" t="s">
        <v>296</v>
      </c>
      <c r="B48" s="79" t="s">
        <v>45</v>
      </c>
      <c r="C48" s="71" t="s">
        <v>372</v>
      </c>
      <c r="D48" s="80">
        <f>D49+D63+D72+D53</f>
        <v>58177.69</v>
      </c>
      <c r="E48" s="80">
        <f>E49+E63+E72+E53</f>
        <v>33983.520000000004</v>
      </c>
      <c r="F48" s="12"/>
      <c r="G48" s="12"/>
      <c r="H48" s="145"/>
      <c r="I48" s="113"/>
      <c r="J48" s="113"/>
      <c r="K48" s="113"/>
      <c r="L48" s="113"/>
    </row>
    <row r="49" spans="1:12" ht="75" x14ac:dyDescent="0.3">
      <c r="A49" s="81" t="s">
        <v>383</v>
      </c>
      <c r="B49" s="79" t="s">
        <v>253</v>
      </c>
      <c r="C49" s="71" t="s">
        <v>372</v>
      </c>
      <c r="D49" s="80">
        <f t="shared" ref="D49:E51" si="1">D50</f>
        <v>9317</v>
      </c>
      <c r="E49" s="80">
        <f t="shared" si="1"/>
        <v>9317</v>
      </c>
      <c r="F49" s="12"/>
      <c r="G49" s="12"/>
      <c r="H49" s="145"/>
      <c r="I49" s="113"/>
      <c r="J49" s="113"/>
      <c r="K49" s="113"/>
      <c r="L49" s="113"/>
    </row>
    <row r="50" spans="1:12" ht="56.25" x14ac:dyDescent="0.3">
      <c r="A50" s="81" t="s">
        <v>247</v>
      </c>
      <c r="B50" s="79" t="s">
        <v>251</v>
      </c>
      <c r="C50" s="72" t="s">
        <v>372</v>
      </c>
      <c r="D50" s="80">
        <f t="shared" si="1"/>
        <v>9317</v>
      </c>
      <c r="E50" s="80">
        <f t="shared" si="1"/>
        <v>9317</v>
      </c>
      <c r="F50" s="12"/>
      <c r="G50" s="12"/>
      <c r="H50" s="3"/>
    </row>
    <row r="51" spans="1:12" ht="37.5" x14ac:dyDescent="0.3">
      <c r="A51" s="82" t="s">
        <v>384</v>
      </c>
      <c r="B51" s="83" t="s">
        <v>252</v>
      </c>
      <c r="C51" s="72" t="s">
        <v>372</v>
      </c>
      <c r="D51" s="77">
        <f t="shared" si="1"/>
        <v>9317</v>
      </c>
      <c r="E51" s="77">
        <f t="shared" si="1"/>
        <v>9317</v>
      </c>
      <c r="F51" s="12">
        <v>10224.94</v>
      </c>
      <c r="G51" s="12">
        <v>9880.4</v>
      </c>
      <c r="H51" s="3"/>
    </row>
    <row r="52" spans="1:12" ht="37.5" x14ac:dyDescent="0.3">
      <c r="A52" s="87" t="s">
        <v>8</v>
      </c>
      <c r="B52" s="83" t="s">
        <v>252</v>
      </c>
      <c r="C52" s="45">
        <v>200</v>
      </c>
      <c r="D52" s="96">
        <v>9317</v>
      </c>
      <c r="E52" s="96">
        <v>9317</v>
      </c>
      <c r="F52" s="12"/>
      <c r="G52" s="12"/>
      <c r="H52" s="3"/>
    </row>
    <row r="53" spans="1:12" ht="37.5" x14ac:dyDescent="0.3">
      <c r="A53" s="46" t="s">
        <v>480</v>
      </c>
      <c r="B53" s="79" t="s">
        <v>484</v>
      </c>
      <c r="C53" s="71" t="s">
        <v>372</v>
      </c>
      <c r="D53" s="96">
        <f>D54</f>
        <v>5580.9</v>
      </c>
      <c r="E53" s="96">
        <f>E54</f>
        <v>0</v>
      </c>
      <c r="F53" s="12"/>
      <c r="G53" s="12"/>
      <c r="H53" s="3"/>
    </row>
    <row r="54" spans="1:12" ht="18.75" x14ac:dyDescent="0.3">
      <c r="A54" s="46" t="s">
        <v>481</v>
      </c>
      <c r="B54" s="79" t="s">
        <v>485</v>
      </c>
      <c r="C54" s="72" t="s">
        <v>372</v>
      </c>
      <c r="D54" s="96">
        <f>D55+D57+D59+D61</f>
        <v>5580.9</v>
      </c>
      <c r="E54" s="96">
        <f>E55+E57</f>
        <v>0</v>
      </c>
      <c r="F54" s="12"/>
      <c r="G54" s="12"/>
      <c r="H54" s="3"/>
    </row>
    <row r="55" spans="1:12" ht="75" x14ac:dyDescent="0.3">
      <c r="A55" s="156" t="s">
        <v>482</v>
      </c>
      <c r="B55" s="83" t="s">
        <v>505</v>
      </c>
      <c r="C55" s="72" t="s">
        <v>372</v>
      </c>
      <c r="D55" s="96">
        <f>D56</f>
        <v>2698.55</v>
      </c>
      <c r="E55" s="96">
        <f>E56</f>
        <v>0</v>
      </c>
      <c r="F55" s="12"/>
      <c r="G55" s="12"/>
      <c r="H55" s="3"/>
    </row>
    <row r="56" spans="1:12" ht="37.5" x14ac:dyDescent="0.3">
      <c r="A56" s="46" t="s">
        <v>8</v>
      </c>
      <c r="B56" s="83" t="s">
        <v>505</v>
      </c>
      <c r="C56" s="45">
        <v>200</v>
      </c>
      <c r="D56" s="96">
        <v>2698.55</v>
      </c>
      <c r="E56" s="96">
        <v>0</v>
      </c>
      <c r="F56" s="12"/>
      <c r="G56" s="12"/>
      <c r="H56" s="3"/>
    </row>
    <row r="57" spans="1:12" ht="75" x14ac:dyDescent="0.3">
      <c r="A57" s="156" t="s">
        <v>483</v>
      </c>
      <c r="B57" s="83" t="s">
        <v>506</v>
      </c>
      <c r="C57" s="72" t="s">
        <v>372</v>
      </c>
      <c r="D57" s="96">
        <f>D58</f>
        <v>198</v>
      </c>
      <c r="E57" s="96">
        <f>E58</f>
        <v>0</v>
      </c>
      <c r="F57" s="12"/>
      <c r="G57" s="12"/>
      <c r="H57" s="3"/>
    </row>
    <row r="58" spans="1:12" ht="37.5" x14ac:dyDescent="0.3">
      <c r="A58" s="46" t="s">
        <v>8</v>
      </c>
      <c r="B58" s="83" t="s">
        <v>506</v>
      </c>
      <c r="C58" s="45">
        <v>200</v>
      </c>
      <c r="D58" s="96">
        <v>198</v>
      </c>
      <c r="E58" s="96">
        <v>0</v>
      </c>
      <c r="F58" s="12"/>
      <c r="G58" s="12"/>
      <c r="H58" s="3"/>
    </row>
    <row r="59" spans="1:12" ht="56.25" x14ac:dyDescent="0.3">
      <c r="A59" s="156" t="s">
        <v>493</v>
      </c>
      <c r="B59" s="83" t="s">
        <v>507</v>
      </c>
      <c r="C59" s="72" t="s">
        <v>372</v>
      </c>
      <c r="D59" s="96">
        <f>D60</f>
        <v>2314.35</v>
      </c>
      <c r="E59" s="96">
        <f>E60</f>
        <v>0</v>
      </c>
      <c r="F59" s="12"/>
      <c r="G59" s="12"/>
      <c r="H59" s="3"/>
    </row>
    <row r="60" spans="1:12" ht="37.5" x14ac:dyDescent="0.3">
      <c r="A60" s="46" t="s">
        <v>8</v>
      </c>
      <c r="B60" s="83" t="s">
        <v>507</v>
      </c>
      <c r="C60" s="45">
        <v>200</v>
      </c>
      <c r="D60" s="96">
        <v>2314.35</v>
      </c>
      <c r="E60" s="96">
        <v>0</v>
      </c>
      <c r="F60" s="12"/>
      <c r="G60" s="12"/>
      <c r="H60" s="3"/>
    </row>
    <row r="61" spans="1:12" ht="75" x14ac:dyDescent="0.3">
      <c r="A61" s="156" t="s">
        <v>494</v>
      </c>
      <c r="B61" s="83" t="s">
        <v>508</v>
      </c>
      <c r="C61" s="72" t="s">
        <v>372</v>
      </c>
      <c r="D61" s="96">
        <f>D62</f>
        <v>370</v>
      </c>
      <c r="E61" s="96">
        <f>E62</f>
        <v>0</v>
      </c>
      <c r="F61" s="12"/>
      <c r="G61" s="12"/>
      <c r="H61" s="3"/>
    </row>
    <row r="62" spans="1:12" ht="37.5" x14ac:dyDescent="0.3">
      <c r="A62" s="46" t="s">
        <v>8</v>
      </c>
      <c r="B62" s="83" t="s">
        <v>508</v>
      </c>
      <c r="C62" s="45">
        <v>200</v>
      </c>
      <c r="D62" s="96">
        <v>370</v>
      </c>
      <c r="E62" s="96">
        <v>0</v>
      </c>
      <c r="F62" s="12"/>
      <c r="G62" s="12"/>
      <c r="H62" s="3"/>
    </row>
    <row r="63" spans="1:12" ht="37.5" x14ac:dyDescent="0.3">
      <c r="A63" s="93" t="s">
        <v>385</v>
      </c>
      <c r="B63" s="44" t="s">
        <v>386</v>
      </c>
      <c r="C63" s="71" t="s">
        <v>372</v>
      </c>
      <c r="D63" s="80">
        <f>D64+D69</f>
        <v>43266.79</v>
      </c>
      <c r="E63" s="80">
        <f>E64+E69</f>
        <v>24653.52</v>
      </c>
      <c r="F63" s="21"/>
      <c r="G63" s="21"/>
      <c r="H63" s="3"/>
    </row>
    <row r="64" spans="1:12" ht="37.5" x14ac:dyDescent="0.3">
      <c r="A64" s="93" t="s">
        <v>248</v>
      </c>
      <c r="B64" s="44" t="s">
        <v>387</v>
      </c>
      <c r="C64" s="72" t="s">
        <v>372</v>
      </c>
      <c r="D64" s="80">
        <f>D65+D67</f>
        <v>35793.42</v>
      </c>
      <c r="E64" s="80">
        <f>E65+E67</f>
        <v>17180.150000000001</v>
      </c>
      <c r="F64" s="21"/>
      <c r="G64" s="21"/>
      <c r="H64" s="3"/>
    </row>
    <row r="65" spans="1:12" ht="37.5" x14ac:dyDescent="0.3">
      <c r="A65" s="89" t="s">
        <v>249</v>
      </c>
      <c r="B65" s="83" t="s">
        <v>388</v>
      </c>
      <c r="C65" s="72" t="s">
        <v>372</v>
      </c>
      <c r="D65" s="84">
        <f>D66</f>
        <v>16200.5</v>
      </c>
      <c r="E65" s="84">
        <f>E66</f>
        <v>17180.150000000001</v>
      </c>
      <c r="F65" s="21"/>
      <c r="G65" s="21"/>
      <c r="H65" s="3"/>
    </row>
    <row r="66" spans="1:12" ht="37.5" x14ac:dyDescent="0.3">
      <c r="A66" s="89" t="s">
        <v>8</v>
      </c>
      <c r="B66" s="83" t="s">
        <v>388</v>
      </c>
      <c r="C66" s="45">
        <v>200</v>
      </c>
      <c r="D66" s="96">
        <v>16200.5</v>
      </c>
      <c r="E66" s="96">
        <v>17180.150000000001</v>
      </c>
      <c r="F66" s="21"/>
      <c r="G66" s="21"/>
      <c r="H66" s="3"/>
    </row>
    <row r="67" spans="1:12" ht="56.25" x14ac:dyDescent="0.3">
      <c r="A67" s="157" t="s">
        <v>499</v>
      </c>
      <c r="B67" s="83" t="s">
        <v>500</v>
      </c>
      <c r="C67" s="72" t="s">
        <v>372</v>
      </c>
      <c r="D67" s="84">
        <f>D68</f>
        <v>19592.919999999998</v>
      </c>
      <c r="E67" s="84">
        <f>E68</f>
        <v>0</v>
      </c>
      <c r="F67" s="21"/>
      <c r="G67" s="21"/>
      <c r="H67" s="3"/>
    </row>
    <row r="68" spans="1:12" ht="37.5" x14ac:dyDescent="0.3">
      <c r="A68" s="46" t="s">
        <v>8</v>
      </c>
      <c r="B68" s="83" t="s">
        <v>500</v>
      </c>
      <c r="C68" s="45">
        <v>200</v>
      </c>
      <c r="D68" s="96">
        <v>19592.919999999998</v>
      </c>
      <c r="E68" s="96">
        <v>0</v>
      </c>
      <c r="F68" s="21"/>
      <c r="G68" s="21"/>
      <c r="H68" s="3"/>
    </row>
    <row r="69" spans="1:12" ht="56.25" x14ac:dyDescent="0.3">
      <c r="A69" s="93" t="s">
        <v>250</v>
      </c>
      <c r="B69" s="79" t="s">
        <v>389</v>
      </c>
      <c r="C69" s="72" t="s">
        <v>372</v>
      </c>
      <c r="D69" s="80">
        <f>D70</f>
        <v>7473.37</v>
      </c>
      <c r="E69" s="80">
        <f>E70</f>
        <v>7473.37</v>
      </c>
      <c r="F69" s="21"/>
      <c r="G69" s="21"/>
      <c r="H69" s="3"/>
    </row>
    <row r="70" spans="1:12" ht="37.5" x14ac:dyDescent="0.3">
      <c r="A70" s="89" t="s">
        <v>390</v>
      </c>
      <c r="B70" s="83" t="s">
        <v>244</v>
      </c>
      <c r="C70" s="72" t="s">
        <v>372</v>
      </c>
      <c r="D70" s="84">
        <f>D71</f>
        <v>7473.37</v>
      </c>
      <c r="E70" s="84">
        <f>E71</f>
        <v>7473.37</v>
      </c>
      <c r="F70" s="21"/>
      <c r="G70" s="21"/>
      <c r="H70" s="3"/>
    </row>
    <row r="71" spans="1:12" ht="37.5" x14ac:dyDescent="0.3">
      <c r="A71" s="89" t="s">
        <v>8</v>
      </c>
      <c r="B71" s="83" t="s">
        <v>244</v>
      </c>
      <c r="C71" s="45">
        <v>200</v>
      </c>
      <c r="D71" s="96">
        <v>7473.37</v>
      </c>
      <c r="E71" s="96">
        <v>7473.37</v>
      </c>
      <c r="F71" s="21"/>
      <c r="G71" s="21"/>
      <c r="H71" s="3"/>
    </row>
    <row r="72" spans="1:12" ht="56.25" x14ac:dyDescent="0.3">
      <c r="A72" s="94" t="s">
        <v>158</v>
      </c>
      <c r="B72" s="79" t="s">
        <v>212</v>
      </c>
      <c r="C72" s="71" t="s">
        <v>372</v>
      </c>
      <c r="D72" s="80">
        <f t="shared" ref="D72:E74" si="2">D73</f>
        <v>13</v>
      </c>
      <c r="E72" s="80">
        <f t="shared" si="2"/>
        <v>13</v>
      </c>
      <c r="F72" s="32">
        <f t="shared" ref="F72:K72" si="3">F73+F77+F84</f>
        <v>4250.6399999999994</v>
      </c>
      <c r="G72" s="32">
        <f>271+275+282</f>
        <v>828</v>
      </c>
      <c r="H72" s="32">
        <f t="shared" si="3"/>
        <v>0</v>
      </c>
      <c r="I72" s="32">
        <f t="shared" si="3"/>
        <v>0</v>
      </c>
      <c r="J72" s="32">
        <f t="shared" si="3"/>
        <v>0</v>
      </c>
      <c r="K72" s="32">
        <f t="shared" si="3"/>
        <v>0</v>
      </c>
    </row>
    <row r="73" spans="1:12" ht="37.5" x14ac:dyDescent="0.3">
      <c r="A73" s="81" t="s">
        <v>347</v>
      </c>
      <c r="B73" s="79" t="s">
        <v>348</v>
      </c>
      <c r="C73" s="72" t="s">
        <v>372</v>
      </c>
      <c r="D73" s="84">
        <f t="shared" si="2"/>
        <v>13</v>
      </c>
      <c r="E73" s="84">
        <f t="shared" si="2"/>
        <v>13</v>
      </c>
      <c r="F73" s="12">
        <v>4250.6399999999994</v>
      </c>
      <c r="G73" s="12">
        <v>5580.95</v>
      </c>
      <c r="H73" s="3"/>
    </row>
    <row r="74" spans="1:12" ht="37.5" x14ac:dyDescent="0.3">
      <c r="A74" s="90" t="s">
        <v>213</v>
      </c>
      <c r="B74" s="83" t="s">
        <v>349</v>
      </c>
      <c r="C74" s="72" t="s">
        <v>372</v>
      </c>
      <c r="D74" s="84">
        <f t="shared" si="2"/>
        <v>13</v>
      </c>
      <c r="E74" s="84">
        <f t="shared" si="2"/>
        <v>13</v>
      </c>
      <c r="F74" s="21" t="e">
        <f>#REF!+#REF!+F79</f>
        <v>#REF!</v>
      </c>
      <c r="G74" s="21" t="e">
        <f>#REF!+#REF!+277</f>
        <v>#REF!</v>
      </c>
      <c r="H74" s="3"/>
    </row>
    <row r="75" spans="1:12" ht="37.5" x14ac:dyDescent="0.3">
      <c r="A75" s="87" t="s">
        <v>8</v>
      </c>
      <c r="B75" s="83" t="s">
        <v>349</v>
      </c>
      <c r="C75" s="45">
        <v>200</v>
      </c>
      <c r="D75" s="96">
        <v>13</v>
      </c>
      <c r="E75" s="96">
        <v>13</v>
      </c>
      <c r="F75" s="21"/>
      <c r="G75" s="21"/>
      <c r="H75" s="3"/>
    </row>
    <row r="76" spans="1:12" ht="75" x14ac:dyDescent="0.3">
      <c r="A76" s="95" t="s">
        <v>297</v>
      </c>
      <c r="B76" s="79" t="s">
        <v>46</v>
      </c>
      <c r="C76" s="71" t="s">
        <v>372</v>
      </c>
      <c r="D76" s="80">
        <f>D77+D98+D81+D88</f>
        <v>7604.84</v>
      </c>
      <c r="E76" s="80">
        <f>E77+E98+E81+E88</f>
        <v>7604.84</v>
      </c>
      <c r="F76" s="21"/>
      <c r="G76" s="21"/>
      <c r="H76" s="30"/>
      <c r="I76" s="31"/>
      <c r="J76" s="31"/>
      <c r="K76" s="31"/>
      <c r="L76" s="31"/>
    </row>
    <row r="77" spans="1:12" ht="56.25" x14ac:dyDescent="0.3">
      <c r="A77" s="47" t="s">
        <v>391</v>
      </c>
      <c r="B77" s="79" t="s">
        <v>47</v>
      </c>
      <c r="C77" s="72" t="s">
        <v>372</v>
      </c>
      <c r="D77" s="80">
        <f t="shared" ref="D77:E79" si="4">D78</f>
        <v>10</v>
      </c>
      <c r="E77" s="80">
        <f t="shared" si="4"/>
        <v>10</v>
      </c>
      <c r="F77" s="21"/>
      <c r="G77" s="21"/>
      <c r="H77" s="30"/>
      <c r="I77" s="31"/>
      <c r="J77" s="31"/>
      <c r="K77" s="31"/>
      <c r="L77" s="31"/>
    </row>
    <row r="78" spans="1:12" ht="56.25" x14ac:dyDescent="0.3">
      <c r="A78" s="54" t="s">
        <v>298</v>
      </c>
      <c r="B78" s="79" t="s">
        <v>48</v>
      </c>
      <c r="C78" s="72" t="s">
        <v>372</v>
      </c>
      <c r="D78" s="80">
        <f t="shared" si="4"/>
        <v>10</v>
      </c>
      <c r="E78" s="80">
        <f t="shared" si="4"/>
        <v>10</v>
      </c>
      <c r="F78" s="21"/>
      <c r="G78" s="21"/>
      <c r="H78" s="30"/>
      <c r="I78" s="31"/>
      <c r="J78" s="31"/>
      <c r="K78" s="31"/>
      <c r="L78" s="31"/>
    </row>
    <row r="79" spans="1:12" ht="37.5" x14ac:dyDescent="0.3">
      <c r="A79" s="55" t="s">
        <v>32</v>
      </c>
      <c r="B79" s="83" t="s">
        <v>159</v>
      </c>
      <c r="C79" s="72" t="s">
        <v>372</v>
      </c>
      <c r="D79" s="84">
        <f t="shared" si="4"/>
        <v>10</v>
      </c>
      <c r="E79" s="84">
        <f t="shared" si="4"/>
        <v>10</v>
      </c>
      <c r="F79" s="12">
        <v>135.83000000000001</v>
      </c>
      <c r="G79" s="12">
        <v>131.53</v>
      </c>
      <c r="H79" s="3"/>
    </row>
    <row r="80" spans="1:12" ht="37.5" x14ac:dyDescent="0.3">
      <c r="A80" s="55" t="s">
        <v>8</v>
      </c>
      <c r="B80" s="83" t="s">
        <v>159</v>
      </c>
      <c r="C80" s="45">
        <v>200</v>
      </c>
      <c r="D80" s="96">
        <v>10</v>
      </c>
      <c r="E80" s="96">
        <v>10</v>
      </c>
      <c r="F80" s="21" t="e">
        <f>#REF!+#REF!+F108</f>
        <v>#REF!</v>
      </c>
      <c r="G80" s="21" t="e">
        <f>#REF!+#REF!+2106</f>
        <v>#REF!</v>
      </c>
      <c r="H80" s="145"/>
      <c r="I80" s="113"/>
      <c r="J80" s="113"/>
      <c r="K80" s="113"/>
      <c r="L80" s="113"/>
    </row>
    <row r="81" spans="1:12" ht="56.25" x14ac:dyDescent="0.3">
      <c r="A81" s="54" t="s">
        <v>392</v>
      </c>
      <c r="B81" s="79" t="s">
        <v>50</v>
      </c>
      <c r="C81" s="71" t="s">
        <v>372</v>
      </c>
      <c r="D81" s="80">
        <f>D82+D85</f>
        <v>250</v>
      </c>
      <c r="E81" s="80">
        <f>E82+E85</f>
        <v>250</v>
      </c>
      <c r="F81" s="21"/>
      <c r="G81" s="21"/>
      <c r="H81" s="145"/>
      <c r="I81" s="113"/>
      <c r="J81" s="113"/>
      <c r="K81" s="113"/>
      <c r="L81" s="113"/>
    </row>
    <row r="82" spans="1:12" ht="37.5" x14ac:dyDescent="0.3">
      <c r="A82" s="54" t="s">
        <v>160</v>
      </c>
      <c r="B82" s="79" t="s">
        <v>51</v>
      </c>
      <c r="C82" s="72" t="s">
        <v>372</v>
      </c>
      <c r="D82" s="80">
        <f>D83</f>
        <v>200</v>
      </c>
      <c r="E82" s="80">
        <f>E83</f>
        <v>200</v>
      </c>
      <c r="F82" s="21"/>
      <c r="G82" s="21"/>
      <c r="H82" s="145"/>
      <c r="I82" s="113"/>
      <c r="J82" s="113"/>
      <c r="K82" s="113"/>
      <c r="L82" s="113"/>
    </row>
    <row r="83" spans="1:12" ht="37.5" x14ac:dyDescent="0.3">
      <c r="A83" s="46" t="s">
        <v>36</v>
      </c>
      <c r="B83" s="83" t="s">
        <v>161</v>
      </c>
      <c r="C83" s="72" t="s">
        <v>372</v>
      </c>
      <c r="D83" s="84">
        <f>D84</f>
        <v>200</v>
      </c>
      <c r="E83" s="84">
        <f>E84</f>
        <v>200</v>
      </c>
      <c r="F83" s="21"/>
      <c r="G83" s="21"/>
      <c r="H83" s="145"/>
      <c r="I83" s="113"/>
      <c r="J83" s="113"/>
      <c r="K83" s="113"/>
      <c r="L83" s="113"/>
    </row>
    <row r="84" spans="1:12" ht="18.75" x14ac:dyDescent="0.3">
      <c r="A84" s="55" t="s">
        <v>10</v>
      </c>
      <c r="B84" s="83" t="s">
        <v>161</v>
      </c>
      <c r="C84" s="45">
        <v>800</v>
      </c>
      <c r="D84" s="96">
        <v>200</v>
      </c>
      <c r="E84" s="96">
        <v>200</v>
      </c>
      <c r="F84" s="21"/>
      <c r="G84" s="21"/>
      <c r="H84" s="3"/>
    </row>
    <row r="85" spans="1:12" ht="37.5" x14ac:dyDescent="0.3">
      <c r="A85" s="54" t="s">
        <v>393</v>
      </c>
      <c r="B85" s="79" t="s">
        <v>162</v>
      </c>
      <c r="C85" s="71" t="s">
        <v>372</v>
      </c>
      <c r="D85" s="80">
        <f>D86</f>
        <v>50</v>
      </c>
      <c r="E85" s="80">
        <f>E86</f>
        <v>50</v>
      </c>
      <c r="F85" s="21"/>
      <c r="G85" s="21"/>
      <c r="H85" s="3"/>
    </row>
    <row r="86" spans="1:12" ht="56.25" x14ac:dyDescent="0.3">
      <c r="A86" s="55" t="s">
        <v>49</v>
      </c>
      <c r="B86" s="83" t="s">
        <v>163</v>
      </c>
      <c r="C86" s="72" t="s">
        <v>372</v>
      </c>
      <c r="D86" s="84">
        <f>D87</f>
        <v>50</v>
      </c>
      <c r="E86" s="84">
        <f>E87</f>
        <v>50</v>
      </c>
      <c r="F86" s="21"/>
      <c r="G86" s="21"/>
      <c r="H86" s="145"/>
      <c r="I86" s="113"/>
      <c r="J86" s="113"/>
      <c r="K86" s="113"/>
      <c r="L86" s="113"/>
    </row>
    <row r="87" spans="1:12" ht="37.5" x14ac:dyDescent="0.3">
      <c r="A87" s="55" t="s">
        <v>8</v>
      </c>
      <c r="B87" s="83" t="s">
        <v>163</v>
      </c>
      <c r="C87" s="45">
        <v>200</v>
      </c>
      <c r="D87" s="96">
        <v>50</v>
      </c>
      <c r="E87" s="96">
        <v>50</v>
      </c>
      <c r="F87" s="21"/>
      <c r="G87" s="21"/>
      <c r="H87" s="145"/>
      <c r="I87" s="113"/>
      <c r="J87" s="113"/>
      <c r="K87" s="113"/>
      <c r="L87" s="113"/>
    </row>
    <row r="88" spans="1:12" ht="56.25" x14ac:dyDescent="0.3">
      <c r="A88" s="54" t="s">
        <v>277</v>
      </c>
      <c r="B88" s="79" t="s">
        <v>278</v>
      </c>
      <c r="C88" s="71" t="s">
        <v>372</v>
      </c>
      <c r="D88" s="80">
        <f>D89+D92+D95</f>
        <v>25</v>
      </c>
      <c r="E88" s="80">
        <f>E89+E92+E95</f>
        <v>25</v>
      </c>
      <c r="F88" s="21"/>
      <c r="G88" s="21"/>
      <c r="H88" s="145"/>
      <c r="I88" s="113"/>
      <c r="J88" s="113"/>
      <c r="K88" s="113"/>
      <c r="L88" s="113"/>
    </row>
    <row r="89" spans="1:12" ht="37.5" x14ac:dyDescent="0.3">
      <c r="A89" s="54" t="s">
        <v>279</v>
      </c>
      <c r="B89" s="79" t="s">
        <v>280</v>
      </c>
      <c r="C89" s="71" t="s">
        <v>372</v>
      </c>
      <c r="D89" s="80">
        <f>D90</f>
        <v>10</v>
      </c>
      <c r="E89" s="80">
        <f>E90</f>
        <v>10</v>
      </c>
      <c r="F89" s="21"/>
      <c r="G89" s="21"/>
      <c r="H89" s="145"/>
      <c r="I89" s="113"/>
      <c r="J89" s="113"/>
      <c r="K89" s="113"/>
      <c r="L89" s="113"/>
    </row>
    <row r="90" spans="1:12" ht="37.5" x14ac:dyDescent="0.3">
      <c r="A90" s="55" t="s">
        <v>326</v>
      </c>
      <c r="B90" s="83" t="s">
        <v>281</v>
      </c>
      <c r="C90" s="72" t="s">
        <v>372</v>
      </c>
      <c r="D90" s="84">
        <f>D91</f>
        <v>10</v>
      </c>
      <c r="E90" s="84">
        <f>E91</f>
        <v>10</v>
      </c>
      <c r="F90" s="21"/>
      <c r="G90" s="21"/>
      <c r="H90" s="145"/>
      <c r="I90" s="113"/>
      <c r="J90" s="113"/>
      <c r="K90" s="113"/>
      <c r="L90" s="113"/>
    </row>
    <row r="91" spans="1:12" ht="37.5" x14ac:dyDescent="0.3">
      <c r="A91" s="55" t="s">
        <v>8</v>
      </c>
      <c r="B91" s="83" t="s">
        <v>281</v>
      </c>
      <c r="C91" s="45">
        <v>200</v>
      </c>
      <c r="D91" s="96">
        <v>10</v>
      </c>
      <c r="E91" s="96">
        <v>10</v>
      </c>
      <c r="F91" s="21"/>
      <c r="G91" s="21"/>
      <c r="H91" s="3"/>
    </row>
    <row r="92" spans="1:12" ht="56.25" x14ac:dyDescent="0.3">
      <c r="A92" s="54" t="s">
        <v>282</v>
      </c>
      <c r="B92" s="79" t="s">
        <v>52</v>
      </c>
      <c r="C92" s="72" t="s">
        <v>372</v>
      </c>
      <c r="D92" s="80">
        <f>D93</f>
        <v>10</v>
      </c>
      <c r="E92" s="80">
        <f>E93</f>
        <v>10</v>
      </c>
      <c r="F92" s="21"/>
      <c r="G92" s="21"/>
      <c r="H92" s="3"/>
    </row>
    <row r="93" spans="1:12" ht="56.25" x14ac:dyDescent="0.3">
      <c r="A93" s="55" t="s">
        <v>327</v>
      </c>
      <c r="B93" s="83" t="s">
        <v>283</v>
      </c>
      <c r="C93" s="72" t="s">
        <v>372</v>
      </c>
      <c r="D93" s="84">
        <f>D94</f>
        <v>10</v>
      </c>
      <c r="E93" s="84">
        <f>E94</f>
        <v>10</v>
      </c>
      <c r="F93" s="21"/>
      <c r="G93" s="21"/>
      <c r="H93" s="3"/>
    </row>
    <row r="94" spans="1:12" ht="37.5" x14ac:dyDescent="0.3">
      <c r="A94" s="55" t="s">
        <v>8</v>
      </c>
      <c r="B94" s="83" t="s">
        <v>283</v>
      </c>
      <c r="C94" s="45">
        <v>200</v>
      </c>
      <c r="D94" s="96">
        <v>10</v>
      </c>
      <c r="E94" s="96">
        <v>10</v>
      </c>
      <c r="F94" s="21"/>
      <c r="G94" s="21"/>
      <c r="H94" s="3"/>
    </row>
    <row r="95" spans="1:12" ht="18.75" x14ac:dyDescent="0.3">
      <c r="A95" s="54" t="s">
        <v>284</v>
      </c>
      <c r="B95" s="79" t="s">
        <v>285</v>
      </c>
      <c r="C95" s="72" t="s">
        <v>372</v>
      </c>
      <c r="D95" s="80">
        <f>D96</f>
        <v>5</v>
      </c>
      <c r="E95" s="80">
        <f>E96</f>
        <v>5</v>
      </c>
      <c r="F95" s="21"/>
      <c r="G95" s="21"/>
      <c r="H95" s="3"/>
    </row>
    <row r="96" spans="1:12" ht="18.75" x14ac:dyDescent="0.3">
      <c r="A96" s="55" t="s">
        <v>286</v>
      </c>
      <c r="B96" s="83" t="s">
        <v>328</v>
      </c>
      <c r="C96" s="72" t="s">
        <v>372</v>
      </c>
      <c r="D96" s="84">
        <f>D97</f>
        <v>5</v>
      </c>
      <c r="E96" s="84">
        <f>E97</f>
        <v>5</v>
      </c>
      <c r="F96" s="21"/>
      <c r="G96" s="21"/>
      <c r="H96" s="3"/>
    </row>
    <row r="97" spans="1:8" ht="37.5" x14ac:dyDescent="0.3">
      <c r="A97" s="55" t="s">
        <v>8</v>
      </c>
      <c r="B97" s="83" t="s">
        <v>328</v>
      </c>
      <c r="C97" s="45">
        <v>200</v>
      </c>
      <c r="D97" s="138">
        <v>5</v>
      </c>
      <c r="E97" s="138">
        <v>5</v>
      </c>
      <c r="F97" s="21"/>
      <c r="G97" s="21"/>
      <c r="H97" s="3"/>
    </row>
    <row r="98" spans="1:8" ht="37.5" x14ac:dyDescent="0.3">
      <c r="A98" s="54" t="s">
        <v>299</v>
      </c>
      <c r="B98" s="79" t="s">
        <v>287</v>
      </c>
      <c r="C98" s="71" t="s">
        <v>372</v>
      </c>
      <c r="D98" s="80">
        <f>D99+D109</f>
        <v>7319.84</v>
      </c>
      <c r="E98" s="80">
        <f>E99+E109</f>
        <v>7319.84</v>
      </c>
      <c r="F98" s="21"/>
      <c r="G98" s="21"/>
      <c r="H98" s="3"/>
    </row>
    <row r="99" spans="1:8" ht="37.5" x14ac:dyDescent="0.3">
      <c r="A99" s="54" t="s">
        <v>300</v>
      </c>
      <c r="B99" s="79" t="s">
        <v>254</v>
      </c>
      <c r="C99" s="71" t="s">
        <v>372</v>
      </c>
      <c r="D99" s="80">
        <f>D100+D104+D106</f>
        <v>7262.28</v>
      </c>
      <c r="E99" s="80">
        <f>E100+E104+E106</f>
        <v>7262.28</v>
      </c>
      <c r="F99" s="21"/>
      <c r="G99" s="21"/>
      <c r="H99" s="3"/>
    </row>
    <row r="100" spans="1:8" ht="56.25" x14ac:dyDescent="0.3">
      <c r="A100" s="55" t="s">
        <v>23</v>
      </c>
      <c r="B100" s="83" t="s">
        <v>255</v>
      </c>
      <c r="C100" s="72" t="s">
        <v>372</v>
      </c>
      <c r="D100" s="84">
        <f>D101+D102+D103</f>
        <v>470.53999999999996</v>
      </c>
      <c r="E100" s="84">
        <f>E101+E102+E103</f>
        <v>470.53999999999996</v>
      </c>
      <c r="F100" s="21"/>
      <c r="G100" s="21"/>
      <c r="H100" s="3"/>
    </row>
    <row r="101" spans="1:8" ht="75" x14ac:dyDescent="0.3">
      <c r="A101" s="49" t="s">
        <v>15</v>
      </c>
      <c r="B101" s="83" t="s">
        <v>255</v>
      </c>
      <c r="C101" s="45">
        <v>100</v>
      </c>
      <c r="D101" s="84">
        <v>108.03</v>
      </c>
      <c r="E101" s="84">
        <v>108.03</v>
      </c>
      <c r="F101" s="21"/>
      <c r="G101" s="21"/>
      <c r="H101" s="3"/>
    </row>
    <row r="102" spans="1:8" ht="37.5" x14ac:dyDescent="0.3">
      <c r="A102" s="55" t="s">
        <v>8</v>
      </c>
      <c r="B102" s="83" t="s">
        <v>255</v>
      </c>
      <c r="C102" s="45">
        <v>200</v>
      </c>
      <c r="D102" s="84">
        <v>355.01</v>
      </c>
      <c r="E102" s="84">
        <v>355.01</v>
      </c>
      <c r="F102" s="21"/>
      <c r="G102" s="21"/>
      <c r="H102" s="3"/>
    </row>
    <row r="103" spans="1:8" ht="18.75" x14ac:dyDescent="0.3">
      <c r="A103" s="55" t="s">
        <v>10</v>
      </c>
      <c r="B103" s="83" t="s">
        <v>255</v>
      </c>
      <c r="C103" s="45">
        <v>800</v>
      </c>
      <c r="D103" s="84">
        <v>7.5</v>
      </c>
      <c r="E103" s="84">
        <v>7.5</v>
      </c>
      <c r="F103" s="21"/>
      <c r="G103" s="21"/>
      <c r="H103" s="3"/>
    </row>
    <row r="104" spans="1:8" ht="37.5" x14ac:dyDescent="0.3">
      <c r="A104" s="55" t="s">
        <v>24</v>
      </c>
      <c r="B104" s="83" t="s">
        <v>256</v>
      </c>
      <c r="C104" s="72" t="s">
        <v>372</v>
      </c>
      <c r="D104" s="84">
        <f>D105</f>
        <v>4504.46</v>
      </c>
      <c r="E104" s="84">
        <f>E105</f>
        <v>4504.46</v>
      </c>
      <c r="F104" s="21"/>
      <c r="G104" s="21"/>
      <c r="H104" s="3"/>
    </row>
    <row r="105" spans="1:8" ht="75" x14ac:dyDescent="0.3">
      <c r="A105" s="49" t="s">
        <v>15</v>
      </c>
      <c r="B105" s="83" t="s">
        <v>256</v>
      </c>
      <c r="C105" s="45">
        <v>100</v>
      </c>
      <c r="D105" s="84">
        <v>4504.46</v>
      </c>
      <c r="E105" s="84">
        <v>4504.46</v>
      </c>
      <c r="F105" s="21"/>
      <c r="G105" s="21"/>
      <c r="H105" s="3"/>
    </row>
    <row r="106" spans="1:8" ht="56.25" x14ac:dyDescent="0.3">
      <c r="A106" s="55" t="s">
        <v>22</v>
      </c>
      <c r="B106" s="83" t="s">
        <v>257</v>
      </c>
      <c r="C106" s="72" t="s">
        <v>372</v>
      </c>
      <c r="D106" s="84">
        <f>D107+D108</f>
        <v>2287.2799999999997</v>
      </c>
      <c r="E106" s="84">
        <f>E107+E108</f>
        <v>2287.2799999999997</v>
      </c>
      <c r="F106" s="21"/>
      <c r="G106" s="21"/>
      <c r="H106" s="3"/>
    </row>
    <row r="107" spans="1:8" ht="75" x14ac:dyDescent="0.3">
      <c r="A107" s="49" t="s">
        <v>15</v>
      </c>
      <c r="B107" s="83" t="s">
        <v>257</v>
      </c>
      <c r="C107" s="45">
        <v>100</v>
      </c>
      <c r="D107" s="96">
        <v>2147.2199999999998</v>
      </c>
      <c r="E107" s="96">
        <v>2147.2199999999998</v>
      </c>
      <c r="F107" s="21"/>
      <c r="G107" s="21"/>
      <c r="H107" s="3"/>
    </row>
    <row r="108" spans="1:8" ht="37.5" x14ac:dyDescent="0.3">
      <c r="A108" s="55" t="s">
        <v>8</v>
      </c>
      <c r="B108" s="83" t="s">
        <v>257</v>
      </c>
      <c r="C108" s="45">
        <v>200</v>
      </c>
      <c r="D108" s="96">
        <v>140.06</v>
      </c>
      <c r="E108" s="96">
        <v>140.06</v>
      </c>
      <c r="F108" s="12">
        <v>25176.01</v>
      </c>
      <c r="G108" s="12">
        <v>27693.42</v>
      </c>
      <c r="H108" s="3"/>
    </row>
    <row r="109" spans="1:8" ht="37.5" x14ac:dyDescent="0.3">
      <c r="A109" s="54" t="s">
        <v>394</v>
      </c>
      <c r="B109" s="79" t="s">
        <v>301</v>
      </c>
      <c r="C109" s="71" t="s">
        <v>372</v>
      </c>
      <c r="D109" s="80">
        <f>D110</f>
        <v>57.56</v>
      </c>
      <c r="E109" s="80">
        <f>E110</f>
        <v>57.56</v>
      </c>
      <c r="F109" s="12"/>
      <c r="G109" s="12"/>
      <c r="H109" s="3"/>
    </row>
    <row r="110" spans="1:8" ht="56.25" x14ac:dyDescent="0.3">
      <c r="A110" s="55" t="s">
        <v>148</v>
      </c>
      <c r="B110" s="83" t="s">
        <v>258</v>
      </c>
      <c r="C110" s="72" t="s">
        <v>372</v>
      </c>
      <c r="D110" s="84">
        <f>D111</f>
        <v>57.56</v>
      </c>
      <c r="E110" s="84">
        <f>E111</f>
        <v>57.56</v>
      </c>
      <c r="F110" s="12"/>
      <c r="G110" s="12"/>
      <c r="H110" s="3"/>
    </row>
    <row r="111" spans="1:8" ht="37.5" x14ac:dyDescent="0.3">
      <c r="A111" s="55" t="s">
        <v>8</v>
      </c>
      <c r="B111" s="83" t="s">
        <v>258</v>
      </c>
      <c r="C111" s="45">
        <v>200</v>
      </c>
      <c r="D111" s="96">
        <v>57.56</v>
      </c>
      <c r="E111" s="96">
        <v>57.56</v>
      </c>
      <c r="F111" s="12"/>
      <c r="G111" s="12"/>
      <c r="H111" s="3"/>
    </row>
    <row r="112" spans="1:8" ht="112.5" x14ac:dyDescent="0.3">
      <c r="A112" s="56" t="s">
        <v>395</v>
      </c>
      <c r="B112" s="79" t="s">
        <v>53</v>
      </c>
      <c r="C112" s="71" t="s">
        <v>372</v>
      </c>
      <c r="D112" s="80">
        <f>D113</f>
        <v>13681.14</v>
      </c>
      <c r="E112" s="80">
        <f>E113</f>
        <v>13681.14</v>
      </c>
      <c r="F112" s="12"/>
      <c r="G112" s="12"/>
      <c r="H112" s="3"/>
    </row>
    <row r="113" spans="1:8" ht="56.25" x14ac:dyDescent="0.3">
      <c r="A113" s="57" t="s">
        <v>396</v>
      </c>
      <c r="B113" s="79" t="s">
        <v>54</v>
      </c>
      <c r="C113" s="71" t="s">
        <v>372</v>
      </c>
      <c r="D113" s="80">
        <f>D114</f>
        <v>13681.14</v>
      </c>
      <c r="E113" s="80">
        <f>E114</f>
        <v>13681.14</v>
      </c>
      <c r="F113" s="12"/>
      <c r="G113" s="12"/>
      <c r="H113" s="3"/>
    </row>
    <row r="114" spans="1:8" ht="37.5" x14ac:dyDescent="0.3">
      <c r="A114" s="58" t="s">
        <v>55</v>
      </c>
      <c r="B114" s="83" t="s">
        <v>56</v>
      </c>
      <c r="C114" s="72" t="s">
        <v>372</v>
      </c>
      <c r="D114" s="84">
        <f>D115+D116+D117</f>
        <v>13681.14</v>
      </c>
      <c r="E114" s="84">
        <f>E115+E116+E117</f>
        <v>13681.14</v>
      </c>
      <c r="F114" s="12"/>
      <c r="G114" s="12"/>
      <c r="H114" s="3"/>
    </row>
    <row r="115" spans="1:8" ht="75" x14ac:dyDescent="0.3">
      <c r="A115" s="46" t="s">
        <v>15</v>
      </c>
      <c r="B115" s="83" t="s">
        <v>56</v>
      </c>
      <c r="C115" s="45">
        <v>100</v>
      </c>
      <c r="D115" s="138">
        <v>11927.23</v>
      </c>
      <c r="E115" s="138">
        <v>11927.23</v>
      </c>
      <c r="F115" s="12"/>
      <c r="G115" s="12"/>
      <c r="H115" s="3"/>
    </row>
    <row r="116" spans="1:8" ht="37.5" x14ac:dyDescent="0.3">
      <c r="A116" s="46" t="s">
        <v>8</v>
      </c>
      <c r="B116" s="83" t="s">
        <v>56</v>
      </c>
      <c r="C116" s="45">
        <v>200</v>
      </c>
      <c r="D116" s="138">
        <f>1649.68-214</f>
        <v>1435.68</v>
      </c>
      <c r="E116" s="138">
        <f>1649.68-214</f>
        <v>1435.68</v>
      </c>
      <c r="F116" s="12"/>
      <c r="G116" s="12"/>
      <c r="H116" s="3"/>
    </row>
    <row r="117" spans="1:8" ht="18.75" x14ac:dyDescent="0.3">
      <c r="A117" s="46" t="s">
        <v>10</v>
      </c>
      <c r="B117" s="83" t="s">
        <v>56</v>
      </c>
      <c r="C117" s="45">
        <v>800</v>
      </c>
      <c r="D117" s="138">
        <v>318.23</v>
      </c>
      <c r="E117" s="138">
        <v>318.23</v>
      </c>
      <c r="F117" s="12"/>
      <c r="G117" s="12"/>
      <c r="H117" s="3"/>
    </row>
    <row r="118" spans="1:8" ht="93.75" x14ac:dyDescent="0.3">
      <c r="A118" s="60" t="s">
        <v>216</v>
      </c>
      <c r="B118" s="79" t="s">
        <v>197</v>
      </c>
      <c r="C118" s="71" t="s">
        <v>372</v>
      </c>
      <c r="D118" s="80">
        <f>D119+D124+D151+D155</f>
        <v>46306.073000000004</v>
      </c>
      <c r="E118" s="80">
        <f>E119+E124+E151+E155</f>
        <v>35694.81</v>
      </c>
      <c r="F118" s="12"/>
      <c r="G118" s="12"/>
      <c r="H118" s="3"/>
    </row>
    <row r="119" spans="1:8" ht="56.25" x14ac:dyDescent="0.3">
      <c r="A119" s="47" t="s">
        <v>217</v>
      </c>
      <c r="B119" s="79" t="s">
        <v>208</v>
      </c>
      <c r="C119" s="71" t="s">
        <v>372</v>
      </c>
      <c r="D119" s="80">
        <f>D120</f>
        <v>434.65999999999997</v>
      </c>
      <c r="E119" s="80">
        <f>E120</f>
        <v>434.65999999999997</v>
      </c>
      <c r="F119" s="12"/>
      <c r="G119" s="12"/>
      <c r="H119" s="3"/>
    </row>
    <row r="120" spans="1:8" ht="37.5" x14ac:dyDescent="0.3">
      <c r="A120" s="47" t="s">
        <v>215</v>
      </c>
      <c r="B120" s="79" t="s">
        <v>397</v>
      </c>
      <c r="C120" s="72" t="s">
        <v>372</v>
      </c>
      <c r="D120" s="80">
        <f>D121</f>
        <v>434.65999999999997</v>
      </c>
      <c r="E120" s="80">
        <f>E121</f>
        <v>434.65999999999997</v>
      </c>
      <c r="F120" s="12"/>
      <c r="G120" s="12"/>
      <c r="H120" s="3"/>
    </row>
    <row r="121" spans="1:8" ht="18.75" x14ac:dyDescent="0.3">
      <c r="A121" s="46" t="s">
        <v>329</v>
      </c>
      <c r="B121" s="83" t="s">
        <v>227</v>
      </c>
      <c r="C121" s="72" t="s">
        <v>372</v>
      </c>
      <c r="D121" s="84">
        <f>D122+D123</f>
        <v>434.65999999999997</v>
      </c>
      <c r="E121" s="84">
        <f>E122+E123</f>
        <v>434.65999999999997</v>
      </c>
      <c r="F121" s="12"/>
      <c r="G121" s="12"/>
      <c r="H121" s="3"/>
    </row>
    <row r="122" spans="1:8" ht="37.5" x14ac:dyDescent="0.3">
      <c r="A122" s="46" t="s">
        <v>8</v>
      </c>
      <c r="B122" s="83" t="s">
        <v>227</v>
      </c>
      <c r="C122" s="45">
        <v>200</v>
      </c>
      <c r="D122" s="96">
        <v>234.66</v>
      </c>
      <c r="E122" s="96">
        <v>234.66</v>
      </c>
      <c r="F122" s="12"/>
      <c r="G122" s="12"/>
      <c r="H122" s="3"/>
    </row>
    <row r="123" spans="1:8" ht="18.75" x14ac:dyDescent="0.3">
      <c r="A123" s="55" t="s">
        <v>10</v>
      </c>
      <c r="B123" s="83" t="s">
        <v>227</v>
      </c>
      <c r="C123" s="45">
        <v>800</v>
      </c>
      <c r="D123" s="96">
        <v>200</v>
      </c>
      <c r="E123" s="96">
        <v>200</v>
      </c>
      <c r="F123" s="12"/>
      <c r="G123" s="12"/>
      <c r="H123" s="3"/>
    </row>
    <row r="124" spans="1:8" ht="56.25" x14ac:dyDescent="0.3">
      <c r="A124" s="47" t="s">
        <v>398</v>
      </c>
      <c r="B124" s="79" t="s">
        <v>203</v>
      </c>
      <c r="C124" s="71" t="s">
        <v>372</v>
      </c>
      <c r="D124" s="80">
        <f>D125+D128+D131+D134</f>
        <v>32885.873</v>
      </c>
      <c r="E124" s="80">
        <f>E125+E128+E131+E134</f>
        <v>22247.35</v>
      </c>
      <c r="F124" s="12"/>
      <c r="G124" s="12"/>
      <c r="H124" s="3"/>
    </row>
    <row r="125" spans="1:8" ht="18.75" x14ac:dyDescent="0.3">
      <c r="A125" s="47" t="s">
        <v>218</v>
      </c>
      <c r="B125" s="79" t="s">
        <v>207</v>
      </c>
      <c r="C125" s="71" t="s">
        <v>372</v>
      </c>
      <c r="D125" s="80">
        <f>D126</f>
        <v>0</v>
      </c>
      <c r="E125" s="80">
        <f>E126</f>
        <v>0</v>
      </c>
      <c r="F125" s="12"/>
      <c r="G125" s="12"/>
      <c r="H125" s="3"/>
    </row>
    <row r="126" spans="1:8" ht="18.75" x14ac:dyDescent="0.3">
      <c r="A126" s="46" t="s">
        <v>219</v>
      </c>
      <c r="B126" s="83" t="s">
        <v>222</v>
      </c>
      <c r="C126" s="72" t="s">
        <v>372</v>
      </c>
      <c r="D126" s="84">
        <f>D127</f>
        <v>0</v>
      </c>
      <c r="E126" s="84">
        <f>E127</f>
        <v>0</v>
      </c>
      <c r="F126" s="12"/>
      <c r="G126" s="12"/>
      <c r="H126" s="3"/>
    </row>
    <row r="127" spans="1:8" ht="37.5" x14ac:dyDescent="0.3">
      <c r="A127" s="46" t="s">
        <v>202</v>
      </c>
      <c r="B127" s="83" t="s">
        <v>222</v>
      </c>
      <c r="C127" s="45">
        <v>200</v>
      </c>
      <c r="D127" s="96">
        <v>0</v>
      </c>
      <c r="E127" s="96">
        <v>0</v>
      </c>
      <c r="F127" s="12"/>
      <c r="G127" s="12"/>
      <c r="H127" s="3"/>
    </row>
    <row r="128" spans="1:8" ht="18.75" x14ac:dyDescent="0.3">
      <c r="A128" s="47" t="s">
        <v>221</v>
      </c>
      <c r="B128" s="79" t="s">
        <v>220</v>
      </c>
      <c r="C128" s="71" t="s">
        <v>372</v>
      </c>
      <c r="D128" s="80">
        <f>D129</f>
        <v>1165</v>
      </c>
      <c r="E128" s="80">
        <f>E129</f>
        <v>1165</v>
      </c>
      <c r="F128" s="12"/>
      <c r="G128" s="12"/>
      <c r="H128" s="3"/>
    </row>
    <row r="129" spans="1:8" ht="18.75" x14ac:dyDescent="0.3">
      <c r="A129" s="46" t="s">
        <v>224</v>
      </c>
      <c r="B129" s="83" t="s">
        <v>223</v>
      </c>
      <c r="C129" s="72" t="s">
        <v>372</v>
      </c>
      <c r="D129" s="84">
        <f>D130</f>
        <v>1165</v>
      </c>
      <c r="E129" s="84">
        <f>E130</f>
        <v>1165</v>
      </c>
      <c r="F129" s="12"/>
      <c r="G129" s="12"/>
      <c r="H129" s="3"/>
    </row>
    <row r="130" spans="1:8" ht="37.5" x14ac:dyDescent="0.3">
      <c r="A130" s="46" t="s">
        <v>202</v>
      </c>
      <c r="B130" s="83" t="s">
        <v>223</v>
      </c>
      <c r="C130" s="45">
        <v>200</v>
      </c>
      <c r="D130" s="96">
        <v>1165</v>
      </c>
      <c r="E130" s="96">
        <v>1165</v>
      </c>
      <c r="F130" s="12"/>
      <c r="G130" s="12"/>
      <c r="H130" s="3"/>
    </row>
    <row r="131" spans="1:8" ht="18.75" x14ac:dyDescent="0.3">
      <c r="A131" s="47" t="s">
        <v>204</v>
      </c>
      <c r="B131" s="79" t="s">
        <v>205</v>
      </c>
      <c r="C131" s="71" t="s">
        <v>372</v>
      </c>
      <c r="D131" s="80">
        <f>D132</f>
        <v>21082.35</v>
      </c>
      <c r="E131" s="80">
        <f>E132</f>
        <v>21082.35</v>
      </c>
      <c r="F131" s="12">
        <v>47.49</v>
      </c>
      <c r="G131" s="12">
        <v>47.49</v>
      </c>
      <c r="H131" s="3"/>
    </row>
    <row r="132" spans="1:8" ht="18.75" x14ac:dyDescent="0.3">
      <c r="A132" s="46" t="s">
        <v>214</v>
      </c>
      <c r="B132" s="83" t="s">
        <v>206</v>
      </c>
      <c r="C132" s="72" t="s">
        <v>372</v>
      </c>
      <c r="D132" s="84">
        <f>D133</f>
        <v>21082.35</v>
      </c>
      <c r="E132" s="84">
        <f>E133</f>
        <v>21082.35</v>
      </c>
      <c r="F132" s="12" t="e">
        <f>#REF!</f>
        <v>#REF!</v>
      </c>
      <c r="G132" s="12" t="e">
        <f>#REF!</f>
        <v>#REF!</v>
      </c>
      <c r="H132" s="3"/>
    </row>
    <row r="133" spans="1:8" ht="37.5" x14ac:dyDescent="0.3">
      <c r="A133" s="46" t="s">
        <v>202</v>
      </c>
      <c r="B133" s="83" t="s">
        <v>206</v>
      </c>
      <c r="C133" s="45">
        <v>200</v>
      </c>
      <c r="D133" s="96">
        <v>21082.35</v>
      </c>
      <c r="E133" s="96">
        <v>21082.35</v>
      </c>
      <c r="F133" s="12">
        <v>10641.73</v>
      </c>
      <c r="G133" s="12">
        <v>10448.459999999999</v>
      </c>
      <c r="H133" s="3"/>
    </row>
    <row r="134" spans="1:8" ht="18.75" x14ac:dyDescent="0.3">
      <c r="A134" s="46" t="s">
        <v>477</v>
      </c>
      <c r="B134" s="79" t="s">
        <v>479</v>
      </c>
      <c r="C134" s="71" t="s">
        <v>372</v>
      </c>
      <c r="D134" s="96">
        <f>D135+D137+D139+D141+D143+D145+D147+D149</f>
        <v>10638.522999999999</v>
      </c>
      <c r="E134" s="96">
        <f>E147+E149</f>
        <v>0</v>
      </c>
      <c r="F134" s="12"/>
      <c r="G134" s="12"/>
      <c r="H134" s="3"/>
    </row>
    <row r="135" spans="1:8" ht="75" x14ac:dyDescent="0.3">
      <c r="A135" s="161" t="s">
        <v>489</v>
      </c>
      <c r="B135" s="83" t="s">
        <v>516</v>
      </c>
      <c r="C135" s="72" t="s">
        <v>372</v>
      </c>
      <c r="D135" s="96">
        <f>D136</f>
        <v>2328.25</v>
      </c>
      <c r="E135" s="96">
        <f>E136</f>
        <v>0</v>
      </c>
      <c r="F135" s="12"/>
      <c r="G135" s="12"/>
      <c r="H135" s="3"/>
    </row>
    <row r="136" spans="1:8" ht="37.5" x14ac:dyDescent="0.3">
      <c r="A136" s="46" t="s">
        <v>8</v>
      </c>
      <c r="B136" s="83" t="s">
        <v>516</v>
      </c>
      <c r="C136" s="45">
        <v>200</v>
      </c>
      <c r="D136" s="96">
        <v>2328.25</v>
      </c>
      <c r="E136" s="96">
        <v>0</v>
      </c>
      <c r="F136" s="12"/>
      <c r="G136" s="12"/>
      <c r="H136" s="3"/>
    </row>
    <row r="137" spans="1:8" ht="75" x14ac:dyDescent="0.3">
      <c r="A137" s="156" t="s">
        <v>490</v>
      </c>
      <c r="B137" s="83" t="s">
        <v>517</v>
      </c>
      <c r="C137" s="72" t="s">
        <v>372</v>
      </c>
      <c r="D137" s="96">
        <f>D138</f>
        <v>433.18</v>
      </c>
      <c r="E137" s="96">
        <f>E138</f>
        <v>0</v>
      </c>
      <c r="F137" s="12"/>
      <c r="G137" s="12"/>
      <c r="H137" s="3"/>
    </row>
    <row r="138" spans="1:8" ht="37.5" x14ac:dyDescent="0.3">
      <c r="A138" s="46" t="s">
        <v>8</v>
      </c>
      <c r="B138" s="83" t="s">
        <v>517</v>
      </c>
      <c r="C138" s="45">
        <v>200</v>
      </c>
      <c r="D138" s="96">
        <v>433.18</v>
      </c>
      <c r="E138" s="96">
        <v>0</v>
      </c>
      <c r="F138" s="12"/>
      <c r="G138" s="12"/>
      <c r="H138" s="3"/>
    </row>
    <row r="139" spans="1:8" ht="93.75" x14ac:dyDescent="0.3">
      <c r="A139" s="156" t="s">
        <v>491</v>
      </c>
      <c r="B139" s="83" t="s">
        <v>518</v>
      </c>
      <c r="C139" s="72" t="s">
        <v>372</v>
      </c>
      <c r="D139" s="96">
        <f>D140</f>
        <v>2194.1729999999998</v>
      </c>
      <c r="E139" s="96">
        <f>E140</f>
        <v>0</v>
      </c>
      <c r="F139" s="12"/>
      <c r="G139" s="12"/>
      <c r="H139" s="3"/>
    </row>
    <row r="140" spans="1:8" ht="37.5" x14ac:dyDescent="0.3">
      <c r="A140" s="46" t="s">
        <v>8</v>
      </c>
      <c r="B140" s="83" t="s">
        <v>518</v>
      </c>
      <c r="C140" s="45">
        <v>200</v>
      </c>
      <c r="D140" s="96">
        <v>2194.1729999999998</v>
      </c>
      <c r="E140" s="96">
        <v>0</v>
      </c>
      <c r="F140" s="12"/>
      <c r="G140" s="12"/>
      <c r="H140" s="3"/>
    </row>
    <row r="141" spans="1:8" ht="112.5" x14ac:dyDescent="0.3">
      <c r="A141" s="156" t="s">
        <v>492</v>
      </c>
      <c r="B141" s="83" t="s">
        <v>519</v>
      </c>
      <c r="C141" s="72" t="s">
        <v>372</v>
      </c>
      <c r="D141" s="96">
        <f>D142</f>
        <v>96.6</v>
      </c>
      <c r="E141" s="96">
        <f>E142</f>
        <v>0</v>
      </c>
      <c r="F141" s="12"/>
      <c r="G141" s="12"/>
      <c r="H141" s="3"/>
    </row>
    <row r="142" spans="1:8" ht="37.5" x14ac:dyDescent="0.3">
      <c r="A142" s="46" t="s">
        <v>8</v>
      </c>
      <c r="B142" s="83" t="s">
        <v>519</v>
      </c>
      <c r="C142" s="45">
        <v>200</v>
      </c>
      <c r="D142" s="96">
        <v>96.6</v>
      </c>
      <c r="E142" s="96">
        <v>0</v>
      </c>
      <c r="F142" s="12"/>
      <c r="G142" s="12"/>
      <c r="H142" s="3"/>
    </row>
    <row r="143" spans="1:8" ht="75" x14ac:dyDescent="0.3">
      <c r="A143" s="156" t="s">
        <v>509</v>
      </c>
      <c r="B143" s="83" t="s">
        <v>520</v>
      </c>
      <c r="C143" s="72" t="s">
        <v>372</v>
      </c>
      <c r="D143" s="96">
        <f>D144</f>
        <v>2180.29</v>
      </c>
      <c r="E143" s="96">
        <f>E144</f>
        <v>0</v>
      </c>
      <c r="F143" s="12"/>
      <c r="G143" s="12"/>
      <c r="H143" s="3"/>
    </row>
    <row r="144" spans="1:8" ht="37.5" x14ac:dyDescent="0.3">
      <c r="A144" s="46" t="s">
        <v>8</v>
      </c>
      <c r="B144" s="83" t="s">
        <v>520</v>
      </c>
      <c r="C144" s="45">
        <v>200</v>
      </c>
      <c r="D144" s="96">
        <v>2180.29</v>
      </c>
      <c r="E144" s="96">
        <v>0</v>
      </c>
      <c r="F144" s="12"/>
      <c r="G144" s="12"/>
      <c r="H144" s="3"/>
    </row>
    <row r="145" spans="1:8" ht="93.75" x14ac:dyDescent="0.3">
      <c r="A145" s="156" t="s">
        <v>510</v>
      </c>
      <c r="B145" s="83" t="s">
        <v>521</v>
      </c>
      <c r="C145" s="72" t="s">
        <v>372</v>
      </c>
      <c r="D145" s="96">
        <f>D146</f>
        <v>199.55</v>
      </c>
      <c r="E145" s="96">
        <f>E146</f>
        <v>0</v>
      </c>
      <c r="F145" s="12"/>
      <c r="G145" s="12"/>
      <c r="H145" s="3"/>
    </row>
    <row r="146" spans="1:8" ht="37.5" x14ac:dyDescent="0.3">
      <c r="A146" s="46" t="s">
        <v>8</v>
      </c>
      <c r="B146" s="83" t="s">
        <v>522</v>
      </c>
      <c r="C146" s="45">
        <v>200</v>
      </c>
      <c r="D146" s="96">
        <v>199.55</v>
      </c>
      <c r="E146" s="96">
        <v>0</v>
      </c>
      <c r="F146" s="12"/>
      <c r="G146" s="12"/>
      <c r="H146" s="3"/>
    </row>
    <row r="147" spans="1:8" ht="93.75" x14ac:dyDescent="0.3">
      <c r="A147" s="156" t="s">
        <v>478</v>
      </c>
      <c r="B147" s="83" t="s">
        <v>514</v>
      </c>
      <c r="C147" s="72" t="s">
        <v>372</v>
      </c>
      <c r="D147" s="96">
        <f>D148</f>
        <v>2974.48</v>
      </c>
      <c r="E147" s="96">
        <f>E148</f>
        <v>0</v>
      </c>
      <c r="F147" s="12"/>
      <c r="G147" s="12"/>
      <c r="H147" s="3"/>
    </row>
    <row r="148" spans="1:8" ht="37.5" x14ac:dyDescent="0.3">
      <c r="A148" s="46" t="s">
        <v>8</v>
      </c>
      <c r="B148" s="83" t="s">
        <v>514</v>
      </c>
      <c r="C148" s="45">
        <v>200</v>
      </c>
      <c r="D148" s="96">
        <v>2974.48</v>
      </c>
      <c r="E148" s="96">
        <v>0</v>
      </c>
      <c r="F148" s="12"/>
      <c r="G148" s="12"/>
      <c r="H148" s="3"/>
    </row>
    <row r="149" spans="1:8" ht="112.5" x14ac:dyDescent="0.3">
      <c r="A149" s="156" t="s">
        <v>511</v>
      </c>
      <c r="B149" s="83" t="s">
        <v>515</v>
      </c>
      <c r="C149" s="72" t="s">
        <v>372</v>
      </c>
      <c r="D149" s="96">
        <f>D150</f>
        <v>232</v>
      </c>
      <c r="E149" s="96">
        <f>E150</f>
        <v>0</v>
      </c>
      <c r="F149" s="12"/>
      <c r="G149" s="12"/>
      <c r="H149" s="3"/>
    </row>
    <row r="150" spans="1:8" ht="37.5" x14ac:dyDescent="0.3">
      <c r="A150" s="46" t="s">
        <v>8</v>
      </c>
      <c r="B150" s="83" t="s">
        <v>515</v>
      </c>
      <c r="C150" s="45">
        <v>200</v>
      </c>
      <c r="D150" s="96">
        <v>232</v>
      </c>
      <c r="E150" s="96">
        <v>0</v>
      </c>
      <c r="F150" s="12"/>
      <c r="G150" s="12"/>
      <c r="H150" s="3"/>
    </row>
    <row r="151" spans="1:8" ht="56.25" x14ac:dyDescent="0.3">
      <c r="A151" s="47" t="s">
        <v>198</v>
      </c>
      <c r="B151" s="79" t="s">
        <v>199</v>
      </c>
      <c r="C151" s="71" t="s">
        <v>372</v>
      </c>
      <c r="D151" s="80">
        <f t="shared" ref="D151:E153" si="5">D152</f>
        <v>11008.7</v>
      </c>
      <c r="E151" s="80">
        <f t="shared" si="5"/>
        <v>11008.7</v>
      </c>
      <c r="F151" s="12">
        <v>1644.08</v>
      </c>
      <c r="G151" s="12">
        <v>1135</v>
      </c>
      <c r="H151" s="3"/>
    </row>
    <row r="152" spans="1:8" ht="37.5" x14ac:dyDescent="0.3">
      <c r="A152" s="46" t="s">
        <v>400</v>
      </c>
      <c r="B152" s="83" t="s">
        <v>200</v>
      </c>
      <c r="C152" s="72" t="s">
        <v>372</v>
      </c>
      <c r="D152" s="84">
        <f t="shared" si="5"/>
        <v>11008.7</v>
      </c>
      <c r="E152" s="84">
        <f t="shared" si="5"/>
        <v>11008.7</v>
      </c>
      <c r="F152" s="12">
        <v>176.68</v>
      </c>
      <c r="G152" s="12">
        <v>176.68</v>
      </c>
      <c r="H152" s="3"/>
    </row>
    <row r="153" spans="1:8" ht="37.5" x14ac:dyDescent="0.3">
      <c r="A153" s="46" t="s">
        <v>401</v>
      </c>
      <c r="B153" s="83" t="s">
        <v>201</v>
      </c>
      <c r="C153" s="72" t="s">
        <v>372</v>
      </c>
      <c r="D153" s="84">
        <f t="shared" si="5"/>
        <v>11008.7</v>
      </c>
      <c r="E153" s="84">
        <f t="shared" si="5"/>
        <v>11008.7</v>
      </c>
      <c r="F153" s="12"/>
      <c r="G153" s="12"/>
      <c r="H153" s="3"/>
    </row>
    <row r="154" spans="1:8" ht="37.5" x14ac:dyDescent="0.3">
      <c r="A154" s="46" t="s">
        <v>202</v>
      </c>
      <c r="B154" s="83" t="s">
        <v>201</v>
      </c>
      <c r="C154" s="45">
        <v>200</v>
      </c>
      <c r="D154" s="96">
        <v>11008.7</v>
      </c>
      <c r="E154" s="96">
        <v>11008.7</v>
      </c>
      <c r="F154" s="12"/>
      <c r="G154" s="12"/>
      <c r="H154" s="3"/>
    </row>
    <row r="155" spans="1:8" ht="37.5" x14ac:dyDescent="0.3">
      <c r="A155" s="47" t="s">
        <v>225</v>
      </c>
      <c r="B155" s="79" t="s">
        <v>226</v>
      </c>
      <c r="C155" s="71" t="s">
        <v>372</v>
      </c>
      <c r="D155" s="80">
        <f>D156</f>
        <v>1976.84</v>
      </c>
      <c r="E155" s="80">
        <f>E156</f>
        <v>2004.1</v>
      </c>
      <c r="F155" s="12"/>
      <c r="G155" s="12"/>
      <c r="H155" s="3"/>
    </row>
    <row r="156" spans="1:8" ht="56.25" x14ac:dyDescent="0.3">
      <c r="A156" s="64" t="s">
        <v>402</v>
      </c>
      <c r="B156" s="83" t="s">
        <v>475</v>
      </c>
      <c r="C156" s="72" t="s">
        <v>372</v>
      </c>
      <c r="D156" s="84">
        <f>D157</f>
        <v>1976.84</v>
      </c>
      <c r="E156" s="84">
        <f>E157</f>
        <v>2004.1</v>
      </c>
      <c r="F156" s="12"/>
      <c r="G156" s="12"/>
      <c r="H156" s="3"/>
    </row>
    <row r="157" spans="1:8" ht="18.75" x14ac:dyDescent="0.3">
      <c r="A157" s="46" t="s">
        <v>9</v>
      </c>
      <c r="B157" s="83" t="s">
        <v>475</v>
      </c>
      <c r="C157" s="45">
        <v>300</v>
      </c>
      <c r="D157" s="96">
        <f>1576.84+400</f>
        <v>1976.84</v>
      </c>
      <c r="E157" s="96">
        <f>1604.1+400</f>
        <v>2004.1</v>
      </c>
      <c r="F157" s="12"/>
      <c r="G157" s="12"/>
      <c r="H157" s="3"/>
    </row>
    <row r="158" spans="1:8" ht="75" x14ac:dyDescent="0.3">
      <c r="A158" s="47" t="s">
        <v>495</v>
      </c>
      <c r="B158" s="79" t="s">
        <v>496</v>
      </c>
      <c r="C158" s="71" t="s">
        <v>372</v>
      </c>
      <c r="D158" s="140">
        <f>D159+D162</f>
        <v>780</v>
      </c>
      <c r="E158" s="140">
        <f>E159+E162</f>
        <v>780</v>
      </c>
      <c r="F158" s="12"/>
      <c r="G158" s="12"/>
      <c r="H158" s="3"/>
    </row>
    <row r="159" spans="1:8" ht="18.75" x14ac:dyDescent="0.3">
      <c r="A159" s="46" t="s">
        <v>218</v>
      </c>
      <c r="B159" s="83" t="s">
        <v>497</v>
      </c>
      <c r="C159" s="72" t="s">
        <v>372</v>
      </c>
      <c r="D159" s="96">
        <f t="shared" ref="D159:E160" si="6">D160</f>
        <v>750</v>
      </c>
      <c r="E159" s="96">
        <f t="shared" si="6"/>
        <v>750</v>
      </c>
      <c r="F159" s="12"/>
      <c r="G159" s="12"/>
      <c r="H159" s="3"/>
    </row>
    <row r="160" spans="1:8" ht="18.75" x14ac:dyDescent="0.3">
      <c r="A160" s="46" t="s">
        <v>219</v>
      </c>
      <c r="B160" s="83" t="s">
        <v>498</v>
      </c>
      <c r="C160" s="72" t="s">
        <v>372</v>
      </c>
      <c r="D160" s="96">
        <f t="shared" si="6"/>
        <v>750</v>
      </c>
      <c r="E160" s="96">
        <f t="shared" si="6"/>
        <v>750</v>
      </c>
      <c r="F160" s="12"/>
      <c r="G160" s="12"/>
      <c r="H160" s="3"/>
    </row>
    <row r="161" spans="1:11" ht="37.5" x14ac:dyDescent="0.3">
      <c r="A161" s="46" t="s">
        <v>8</v>
      </c>
      <c r="B161" s="83" t="s">
        <v>498</v>
      </c>
      <c r="C161" s="45">
        <v>200</v>
      </c>
      <c r="D161" s="96">
        <v>750</v>
      </c>
      <c r="E161" s="96">
        <v>750</v>
      </c>
      <c r="F161" s="12"/>
      <c r="G161" s="12"/>
      <c r="H161" s="3"/>
    </row>
    <row r="162" spans="1:11" ht="37.5" x14ac:dyDescent="0.3">
      <c r="A162" s="158" t="s">
        <v>501</v>
      </c>
      <c r="B162" s="83" t="s">
        <v>504</v>
      </c>
      <c r="C162" s="72" t="s">
        <v>372</v>
      </c>
      <c r="D162" s="96">
        <f>D163</f>
        <v>30</v>
      </c>
      <c r="E162" s="96">
        <f>E163</f>
        <v>30</v>
      </c>
      <c r="F162" s="12"/>
      <c r="G162" s="12"/>
      <c r="H162" s="3"/>
    </row>
    <row r="163" spans="1:11" ht="37.5" x14ac:dyDescent="0.3">
      <c r="A163" s="59" t="s">
        <v>502</v>
      </c>
      <c r="B163" s="83" t="s">
        <v>503</v>
      </c>
      <c r="C163" s="72" t="s">
        <v>372</v>
      </c>
      <c r="D163" s="96">
        <f>D164</f>
        <v>30</v>
      </c>
      <c r="E163" s="96">
        <f>E164</f>
        <v>30</v>
      </c>
      <c r="F163" s="12"/>
      <c r="G163" s="12"/>
      <c r="H163" s="3"/>
    </row>
    <row r="164" spans="1:11" ht="37.5" x14ac:dyDescent="0.3">
      <c r="A164" s="46" t="s">
        <v>8</v>
      </c>
      <c r="B164" s="83" t="s">
        <v>503</v>
      </c>
      <c r="C164" s="45">
        <v>200</v>
      </c>
      <c r="D164" s="96">
        <v>30</v>
      </c>
      <c r="E164" s="96">
        <v>30</v>
      </c>
      <c r="F164" s="12"/>
      <c r="G164" s="12"/>
      <c r="H164" s="3"/>
    </row>
    <row r="165" spans="1:11" ht="75" x14ac:dyDescent="0.3">
      <c r="A165" s="60" t="s">
        <v>302</v>
      </c>
      <c r="B165" s="79" t="s">
        <v>57</v>
      </c>
      <c r="C165" s="71" t="s">
        <v>372</v>
      </c>
      <c r="D165" s="80">
        <f>D166+D206+D226+D238+D231</f>
        <v>709694.05999999994</v>
      </c>
      <c r="E165" s="80">
        <f>E166+E206+E226+E238+E231</f>
        <v>746180.26000000013</v>
      </c>
      <c r="F165" s="12"/>
      <c r="G165" s="12"/>
      <c r="H165" s="3"/>
    </row>
    <row r="166" spans="1:11" ht="75" x14ac:dyDescent="0.3">
      <c r="A166" s="53" t="s">
        <v>330</v>
      </c>
      <c r="B166" s="79" t="s">
        <v>58</v>
      </c>
      <c r="C166" s="72" t="s">
        <v>372</v>
      </c>
      <c r="D166" s="80">
        <f>D167+D170+D183+D192+D195+D204+D176+D198+D179+D186+D189+D201+D174</f>
        <v>211083.47999999998</v>
      </c>
      <c r="E166" s="80">
        <f>E167+E170+E183+E192+E195+E204+E176+E198+E179+E186+E189+E201+E174</f>
        <v>213446.83</v>
      </c>
      <c r="F166" s="21">
        <v>52.8</v>
      </c>
      <c r="G166" s="21">
        <v>54.66</v>
      </c>
      <c r="H166" s="3"/>
    </row>
    <row r="167" spans="1:11" ht="37.5" x14ac:dyDescent="0.3">
      <c r="A167" s="46" t="s">
        <v>150</v>
      </c>
      <c r="B167" s="83" t="s">
        <v>164</v>
      </c>
      <c r="C167" s="72" t="s">
        <v>372</v>
      </c>
      <c r="D167" s="84">
        <f>D168+D169</f>
        <v>4245.29</v>
      </c>
      <c r="E167" s="84">
        <f>E168+E169</f>
        <v>4415.55</v>
      </c>
      <c r="F167" s="21" t="e">
        <f>F168+#REF!+#REF!</f>
        <v>#REF!</v>
      </c>
      <c r="G167" s="21" t="e">
        <f>2165+#REF!+#REF!</f>
        <v>#REF!</v>
      </c>
      <c r="H167" s="3"/>
    </row>
    <row r="168" spans="1:11" ht="37.5" x14ac:dyDescent="0.3">
      <c r="A168" s="61" t="s">
        <v>8</v>
      </c>
      <c r="B168" s="83" t="s">
        <v>164</v>
      </c>
      <c r="C168" s="45">
        <v>200</v>
      </c>
      <c r="D168" s="96">
        <v>62.73</v>
      </c>
      <c r="E168" s="96">
        <v>64.55</v>
      </c>
      <c r="F168" s="21" t="e">
        <f>F169+F171+#REF!+#REF!</f>
        <v>#REF!</v>
      </c>
      <c r="G168" s="21" t="e">
        <f>2166+2168+#REF!+#REF!</f>
        <v>#REF!</v>
      </c>
      <c r="H168" s="21" t="e">
        <f>H169+H171+#REF!+#REF!</f>
        <v>#REF!</v>
      </c>
      <c r="I168" s="21" t="e">
        <f>I169+I171+#REF!+#REF!</f>
        <v>#REF!</v>
      </c>
      <c r="J168" s="21" t="e">
        <f>J169+J171+#REF!+#REF!</f>
        <v>#REF!</v>
      </c>
      <c r="K168" s="21" t="e">
        <f>K169+K171+#REF!+#REF!</f>
        <v>#REF!</v>
      </c>
    </row>
    <row r="169" spans="1:11" ht="18.75" x14ac:dyDescent="0.3">
      <c r="A169" s="46" t="s">
        <v>9</v>
      </c>
      <c r="B169" s="83" t="s">
        <v>164</v>
      </c>
      <c r="C169" s="45">
        <v>300</v>
      </c>
      <c r="D169" s="96">
        <v>4182.5600000000004</v>
      </c>
      <c r="E169" s="96">
        <v>4351</v>
      </c>
      <c r="F169" s="21">
        <f>F170</f>
        <v>3688.35</v>
      </c>
      <c r="G169" s="21">
        <f>2167</f>
        <v>2167</v>
      </c>
      <c r="H169" s="3"/>
    </row>
    <row r="170" spans="1:11" ht="37.5" x14ac:dyDescent="0.3">
      <c r="A170" s="46" t="s">
        <v>132</v>
      </c>
      <c r="B170" s="83" t="s">
        <v>165</v>
      </c>
      <c r="C170" s="72" t="s">
        <v>372</v>
      </c>
      <c r="D170" s="84">
        <f>D172+D173+D171</f>
        <v>54349.86</v>
      </c>
      <c r="E170" s="84">
        <f>E172+E173+E171</f>
        <v>54349.86</v>
      </c>
      <c r="F170" s="22">
        <v>3688.35</v>
      </c>
      <c r="G170" s="22">
        <v>4665.37</v>
      </c>
      <c r="H170" s="22">
        <v>3688.35</v>
      </c>
      <c r="I170" s="22">
        <v>4665.37</v>
      </c>
    </row>
    <row r="171" spans="1:11" ht="75" x14ac:dyDescent="0.3">
      <c r="A171" s="49" t="s">
        <v>15</v>
      </c>
      <c r="B171" s="83" t="s">
        <v>165</v>
      </c>
      <c r="C171" s="45">
        <v>100</v>
      </c>
      <c r="D171" s="96">
        <v>250</v>
      </c>
      <c r="E171" s="96">
        <v>250</v>
      </c>
      <c r="F171" s="22" t="e">
        <f>#REF!+#REF!+#REF!</f>
        <v>#REF!</v>
      </c>
      <c r="G171" s="22" t="e">
        <f>#REF!+#REF!+#REF!</f>
        <v>#REF!</v>
      </c>
      <c r="H171" s="22"/>
      <c r="I171" s="22"/>
    </row>
    <row r="172" spans="1:11" ht="37.5" x14ac:dyDescent="0.3">
      <c r="A172" s="61" t="s">
        <v>8</v>
      </c>
      <c r="B172" s="83" t="s">
        <v>165</v>
      </c>
      <c r="C172" s="45">
        <v>200</v>
      </c>
      <c r="D172" s="96">
        <v>528.91999999999996</v>
      </c>
      <c r="E172" s="96">
        <v>528.91999999999996</v>
      </c>
      <c r="F172" s="22"/>
      <c r="G172" s="22"/>
      <c r="H172" s="22"/>
      <c r="I172" s="22"/>
    </row>
    <row r="173" spans="1:11" ht="18.75" x14ac:dyDescent="0.3">
      <c r="A173" s="46" t="s">
        <v>9</v>
      </c>
      <c r="B173" s="83" t="s">
        <v>165</v>
      </c>
      <c r="C173" s="45">
        <v>300</v>
      </c>
      <c r="D173" s="96">
        <v>53570.94</v>
      </c>
      <c r="E173" s="96">
        <v>53570.94</v>
      </c>
      <c r="F173" s="22"/>
      <c r="G173" s="22"/>
      <c r="H173" s="22"/>
      <c r="I173" s="22"/>
    </row>
    <row r="174" spans="1:11" ht="18.75" x14ac:dyDescent="0.3">
      <c r="A174" s="75" t="s">
        <v>17</v>
      </c>
      <c r="B174" s="83" t="s">
        <v>403</v>
      </c>
      <c r="C174" s="72" t="s">
        <v>372</v>
      </c>
      <c r="D174" s="84">
        <f>D175</f>
        <v>433.68</v>
      </c>
      <c r="E174" s="84">
        <f>E175</f>
        <v>433.68</v>
      </c>
      <c r="F174" s="22"/>
      <c r="G174" s="22"/>
      <c r="H174" s="22"/>
      <c r="I174" s="22"/>
    </row>
    <row r="175" spans="1:11" ht="18.75" x14ac:dyDescent="0.3">
      <c r="A175" s="73" t="s">
        <v>9</v>
      </c>
      <c r="B175" s="83" t="s">
        <v>403</v>
      </c>
      <c r="C175" s="45">
        <v>300</v>
      </c>
      <c r="D175" s="96">
        <v>433.68</v>
      </c>
      <c r="E175" s="96">
        <v>433.68</v>
      </c>
      <c r="F175" s="22"/>
      <c r="G175" s="22"/>
      <c r="H175" s="22"/>
      <c r="I175" s="22"/>
    </row>
    <row r="176" spans="1:11" ht="56.25" x14ac:dyDescent="0.3">
      <c r="A176" s="62" t="s">
        <v>259</v>
      </c>
      <c r="B176" s="83" t="s">
        <v>172</v>
      </c>
      <c r="C176" s="72" t="s">
        <v>372</v>
      </c>
      <c r="D176" s="84">
        <f>D177+D178</f>
        <v>395.32</v>
      </c>
      <c r="E176" s="84">
        <f>E177+E178</f>
        <v>395.32</v>
      </c>
      <c r="F176" s="22"/>
      <c r="G176" s="22"/>
      <c r="H176" s="22"/>
      <c r="I176" s="22"/>
    </row>
    <row r="177" spans="1:9" ht="37.5" x14ac:dyDescent="0.3">
      <c r="A177" s="46" t="s">
        <v>8</v>
      </c>
      <c r="B177" s="83" t="s">
        <v>172</v>
      </c>
      <c r="C177" s="45">
        <v>200</v>
      </c>
      <c r="D177" s="96">
        <v>5.24</v>
      </c>
      <c r="E177" s="96">
        <v>5.24</v>
      </c>
      <c r="F177" s="22"/>
      <c r="G177" s="22"/>
      <c r="H177" s="22"/>
      <c r="I177" s="22"/>
    </row>
    <row r="178" spans="1:9" ht="18.75" x14ac:dyDescent="0.3">
      <c r="A178" s="46" t="s">
        <v>9</v>
      </c>
      <c r="B178" s="83" t="s">
        <v>172</v>
      </c>
      <c r="C178" s="45">
        <v>300</v>
      </c>
      <c r="D178" s="96">
        <v>390.08</v>
      </c>
      <c r="E178" s="96">
        <v>390.08</v>
      </c>
      <c r="F178" s="22"/>
      <c r="G178" s="22"/>
      <c r="H178" s="22"/>
      <c r="I178" s="22"/>
    </row>
    <row r="179" spans="1:9" ht="75" x14ac:dyDescent="0.3">
      <c r="A179" s="62" t="s">
        <v>376</v>
      </c>
      <c r="B179" s="83" t="s">
        <v>377</v>
      </c>
      <c r="C179" s="72" t="s">
        <v>372</v>
      </c>
      <c r="D179" s="84">
        <f>D180+D181</f>
        <v>19886.919999999998</v>
      </c>
      <c r="E179" s="84">
        <f>E180+E181</f>
        <v>20681.849999999999</v>
      </c>
      <c r="F179" s="22"/>
      <c r="G179" s="22"/>
      <c r="H179" s="22"/>
      <c r="I179" s="22"/>
    </row>
    <row r="180" spans="1:9" ht="37.5" x14ac:dyDescent="0.3">
      <c r="A180" s="46" t="s">
        <v>8</v>
      </c>
      <c r="B180" s="83" t="s">
        <v>377</v>
      </c>
      <c r="C180" s="45">
        <v>200</v>
      </c>
      <c r="D180" s="96">
        <v>148</v>
      </c>
      <c r="E180" s="96">
        <v>154</v>
      </c>
      <c r="F180" s="22"/>
      <c r="G180" s="22"/>
      <c r="H180" s="22"/>
      <c r="I180" s="22"/>
    </row>
    <row r="181" spans="1:9" ht="18.75" x14ac:dyDescent="0.3">
      <c r="A181" s="46" t="s">
        <v>9</v>
      </c>
      <c r="B181" s="83" t="s">
        <v>377</v>
      </c>
      <c r="C181" s="45">
        <v>300</v>
      </c>
      <c r="D181" s="96">
        <v>19738.919999999998</v>
      </c>
      <c r="E181" s="96">
        <v>20527.849999999999</v>
      </c>
      <c r="F181" s="22"/>
      <c r="G181" s="22"/>
      <c r="H181" s="22"/>
      <c r="I181" s="22"/>
    </row>
    <row r="182" spans="1:9" ht="18.75" x14ac:dyDescent="0.3">
      <c r="A182" s="47" t="s">
        <v>340</v>
      </c>
      <c r="B182" s="83" t="s">
        <v>341</v>
      </c>
      <c r="C182" s="72" t="s">
        <v>372</v>
      </c>
      <c r="D182" s="80">
        <f>D183+D186+D189+D192+D195+D198+D201</f>
        <v>131539.75999999998</v>
      </c>
      <c r="E182" s="80">
        <f>E183+E186+E189+E192+E195+E198+E201</f>
        <v>132947.91999999998</v>
      </c>
      <c r="F182" s="21"/>
      <c r="G182" s="21"/>
      <c r="H182" s="3"/>
    </row>
    <row r="183" spans="1:9" ht="37.5" x14ac:dyDescent="0.3">
      <c r="A183" s="63" t="s">
        <v>135</v>
      </c>
      <c r="B183" s="83" t="s">
        <v>168</v>
      </c>
      <c r="C183" s="72" t="s">
        <v>372</v>
      </c>
      <c r="D183" s="84">
        <f>D184+D185</f>
        <v>48000</v>
      </c>
      <c r="E183" s="84">
        <f>E184+E185</f>
        <v>48000</v>
      </c>
      <c r="F183" s="21"/>
      <c r="G183" s="21"/>
      <c r="H183" s="3"/>
    </row>
    <row r="184" spans="1:9" ht="37.5" x14ac:dyDescent="0.3">
      <c r="A184" s="46" t="s">
        <v>8</v>
      </c>
      <c r="B184" s="83" t="s">
        <v>168</v>
      </c>
      <c r="C184" s="45">
        <v>200</v>
      </c>
      <c r="D184" s="96">
        <v>709</v>
      </c>
      <c r="E184" s="96">
        <v>709</v>
      </c>
      <c r="F184" s="21"/>
      <c r="G184" s="21"/>
      <c r="H184" s="3"/>
    </row>
    <row r="185" spans="1:9" ht="18.75" x14ac:dyDescent="0.3">
      <c r="A185" s="46" t="s">
        <v>9</v>
      </c>
      <c r="B185" s="83" t="s">
        <v>168</v>
      </c>
      <c r="C185" s="45">
        <v>300</v>
      </c>
      <c r="D185" s="96">
        <v>47291</v>
      </c>
      <c r="E185" s="96">
        <v>47291</v>
      </c>
      <c r="F185" s="21"/>
      <c r="G185" s="21"/>
      <c r="H185" s="3"/>
    </row>
    <row r="186" spans="1:9" ht="37.5" x14ac:dyDescent="0.3">
      <c r="A186" s="46" t="s">
        <v>133</v>
      </c>
      <c r="B186" s="83" t="s">
        <v>166</v>
      </c>
      <c r="C186" s="72" t="s">
        <v>372</v>
      </c>
      <c r="D186" s="84">
        <f>D187+D188</f>
        <v>50000</v>
      </c>
      <c r="E186" s="84">
        <f>E187+E188</f>
        <v>50000</v>
      </c>
      <c r="F186" s="21"/>
      <c r="G186" s="21"/>
      <c r="H186" s="3"/>
    </row>
    <row r="187" spans="1:9" ht="37.5" x14ac:dyDescent="0.3">
      <c r="A187" s="46" t="s">
        <v>8</v>
      </c>
      <c r="B187" s="83" t="s">
        <v>166</v>
      </c>
      <c r="C187" s="45">
        <v>200</v>
      </c>
      <c r="D187" s="96">
        <v>739</v>
      </c>
      <c r="E187" s="96">
        <v>739</v>
      </c>
      <c r="F187" s="21"/>
      <c r="G187" s="21"/>
      <c r="H187" s="3"/>
    </row>
    <row r="188" spans="1:9" ht="18.75" x14ac:dyDescent="0.3">
      <c r="A188" s="46" t="s">
        <v>9</v>
      </c>
      <c r="B188" s="83" t="s">
        <v>166</v>
      </c>
      <c r="C188" s="45">
        <v>300</v>
      </c>
      <c r="D188" s="96">
        <v>49261</v>
      </c>
      <c r="E188" s="96">
        <v>49261</v>
      </c>
      <c r="F188" s="21"/>
      <c r="G188" s="21"/>
      <c r="H188" s="3"/>
    </row>
    <row r="189" spans="1:9" ht="56.25" x14ac:dyDescent="0.3">
      <c r="A189" s="46" t="s">
        <v>134</v>
      </c>
      <c r="B189" s="83" t="s">
        <v>167</v>
      </c>
      <c r="C189" s="72" t="s">
        <v>372</v>
      </c>
      <c r="D189" s="84">
        <f>D190+D191</f>
        <v>2300</v>
      </c>
      <c r="E189" s="84">
        <f>E190+E191</f>
        <v>2300</v>
      </c>
      <c r="F189" s="21"/>
      <c r="G189" s="21"/>
      <c r="H189" s="3"/>
    </row>
    <row r="190" spans="1:9" ht="37.5" x14ac:dyDescent="0.3">
      <c r="A190" s="46" t="s">
        <v>8</v>
      </c>
      <c r="B190" s="83" t="s">
        <v>167</v>
      </c>
      <c r="C190" s="125">
        <v>200</v>
      </c>
      <c r="D190" s="96">
        <v>34</v>
      </c>
      <c r="E190" s="96">
        <v>34</v>
      </c>
      <c r="F190" s="21"/>
      <c r="G190" s="21"/>
      <c r="H190" s="3"/>
    </row>
    <row r="191" spans="1:9" ht="18.75" x14ac:dyDescent="0.3">
      <c r="A191" s="46" t="s">
        <v>9</v>
      </c>
      <c r="B191" s="83" t="s">
        <v>167</v>
      </c>
      <c r="C191" s="45">
        <v>300</v>
      </c>
      <c r="D191" s="96">
        <v>2266</v>
      </c>
      <c r="E191" s="96">
        <v>2266</v>
      </c>
      <c r="F191" s="21"/>
      <c r="G191" s="21"/>
      <c r="H191" s="3"/>
    </row>
    <row r="192" spans="1:9" ht="56.25" x14ac:dyDescent="0.3">
      <c r="A192" s="46" t="s">
        <v>136</v>
      </c>
      <c r="B192" s="83" t="s">
        <v>169</v>
      </c>
      <c r="C192" s="72" t="s">
        <v>372</v>
      </c>
      <c r="D192" s="84">
        <f>D193+D194</f>
        <v>80</v>
      </c>
      <c r="E192" s="84">
        <f>E193+E194</f>
        <v>80</v>
      </c>
      <c r="F192" s="21"/>
      <c r="G192" s="21"/>
      <c r="H192" s="3"/>
    </row>
    <row r="193" spans="1:8" ht="37.5" x14ac:dyDescent="0.3">
      <c r="A193" s="46" t="s">
        <v>8</v>
      </c>
      <c r="B193" s="83" t="s">
        <v>169</v>
      </c>
      <c r="C193" s="45">
        <v>200</v>
      </c>
      <c r="D193" s="96">
        <v>1.18</v>
      </c>
      <c r="E193" s="96">
        <v>1.18</v>
      </c>
      <c r="F193" s="21"/>
      <c r="G193" s="21"/>
      <c r="H193" s="3"/>
    </row>
    <row r="194" spans="1:8" ht="18.75" x14ac:dyDescent="0.3">
      <c r="A194" s="46" t="s">
        <v>9</v>
      </c>
      <c r="B194" s="83" t="s">
        <v>169</v>
      </c>
      <c r="C194" s="45">
        <v>300</v>
      </c>
      <c r="D194" s="96">
        <v>78.819999999999993</v>
      </c>
      <c r="E194" s="96">
        <v>78.819999999999993</v>
      </c>
      <c r="F194" s="21"/>
      <c r="G194" s="21"/>
      <c r="H194" s="3"/>
    </row>
    <row r="195" spans="1:8" ht="37.5" x14ac:dyDescent="0.3">
      <c r="A195" s="46" t="s">
        <v>137</v>
      </c>
      <c r="B195" s="83" t="s">
        <v>170</v>
      </c>
      <c r="C195" s="72" t="s">
        <v>372</v>
      </c>
      <c r="D195" s="84">
        <f>D196+D197</f>
        <v>195</v>
      </c>
      <c r="E195" s="84">
        <f>E196+E197</f>
        <v>195</v>
      </c>
      <c r="F195" s="21"/>
      <c r="G195" s="21"/>
      <c r="H195" s="3"/>
    </row>
    <row r="196" spans="1:8" ht="37.5" x14ac:dyDescent="0.3">
      <c r="A196" s="46" t="s">
        <v>8</v>
      </c>
      <c r="B196" s="83" t="s">
        <v>170</v>
      </c>
      <c r="C196" s="45">
        <v>200</v>
      </c>
      <c r="D196" s="96">
        <v>2.88</v>
      </c>
      <c r="E196" s="96">
        <v>2.88</v>
      </c>
      <c r="F196" s="21"/>
      <c r="G196" s="21"/>
      <c r="H196" s="3"/>
    </row>
    <row r="197" spans="1:8" ht="18.75" x14ac:dyDescent="0.3">
      <c r="A197" s="46" t="s">
        <v>9</v>
      </c>
      <c r="B197" s="83" t="s">
        <v>170</v>
      </c>
      <c r="C197" s="45">
        <v>300</v>
      </c>
      <c r="D197" s="96">
        <v>192.12</v>
      </c>
      <c r="E197" s="96">
        <v>192.12</v>
      </c>
      <c r="F197" s="21"/>
      <c r="G197" s="21"/>
      <c r="H197" s="3"/>
    </row>
    <row r="198" spans="1:8" ht="37.5" x14ac:dyDescent="0.3">
      <c r="A198" s="46" t="s">
        <v>16</v>
      </c>
      <c r="B198" s="83" t="s">
        <v>339</v>
      </c>
      <c r="C198" s="72" t="s">
        <v>372</v>
      </c>
      <c r="D198" s="84">
        <f>D199+D200</f>
        <v>30494.46</v>
      </c>
      <c r="E198" s="84">
        <f>E199+E200</f>
        <v>31902.62</v>
      </c>
      <c r="F198" s="21"/>
      <c r="G198" s="21"/>
      <c r="H198" s="3"/>
    </row>
    <row r="199" spans="1:8" ht="37.5" x14ac:dyDescent="0.3">
      <c r="A199" s="46" t="s">
        <v>8</v>
      </c>
      <c r="B199" s="83" t="s">
        <v>339</v>
      </c>
      <c r="C199" s="45">
        <v>200</v>
      </c>
      <c r="D199" s="96">
        <v>411.54</v>
      </c>
      <c r="E199" s="96">
        <v>430.6</v>
      </c>
      <c r="F199" s="21"/>
      <c r="G199" s="21"/>
      <c r="H199" s="3"/>
    </row>
    <row r="200" spans="1:8" ht="18.75" x14ac:dyDescent="0.3">
      <c r="A200" s="46" t="s">
        <v>9</v>
      </c>
      <c r="B200" s="83" t="s">
        <v>339</v>
      </c>
      <c r="C200" s="45">
        <v>300</v>
      </c>
      <c r="D200" s="96">
        <v>30082.92</v>
      </c>
      <c r="E200" s="96">
        <v>31472.02</v>
      </c>
      <c r="F200" s="21"/>
      <c r="G200" s="21"/>
      <c r="H200" s="3"/>
    </row>
    <row r="201" spans="1:8" ht="93.75" x14ac:dyDescent="0.3">
      <c r="A201" s="64" t="s">
        <v>363</v>
      </c>
      <c r="B201" s="83" t="s">
        <v>362</v>
      </c>
      <c r="C201" s="72" t="s">
        <v>372</v>
      </c>
      <c r="D201" s="84">
        <f>D202+D203</f>
        <v>470.3</v>
      </c>
      <c r="E201" s="84">
        <f>E202+E203</f>
        <v>470.3</v>
      </c>
      <c r="F201" s="21"/>
      <c r="G201" s="21"/>
      <c r="H201" s="3"/>
    </row>
    <row r="202" spans="1:8" ht="37.5" x14ac:dyDescent="0.3">
      <c r="A202" s="46" t="s">
        <v>8</v>
      </c>
      <c r="B202" s="83" t="s">
        <v>362</v>
      </c>
      <c r="C202" s="45">
        <v>200</v>
      </c>
      <c r="D202" s="96">
        <v>4.3</v>
      </c>
      <c r="E202" s="96">
        <v>4.3</v>
      </c>
      <c r="F202" s="21"/>
      <c r="G202" s="21"/>
      <c r="H202" s="3"/>
    </row>
    <row r="203" spans="1:8" ht="18.75" x14ac:dyDescent="0.3">
      <c r="A203" s="46" t="s">
        <v>9</v>
      </c>
      <c r="B203" s="83" t="s">
        <v>362</v>
      </c>
      <c r="C203" s="45">
        <v>300</v>
      </c>
      <c r="D203" s="96">
        <v>466</v>
      </c>
      <c r="E203" s="96">
        <v>466</v>
      </c>
      <c r="F203" s="21"/>
      <c r="G203" s="21"/>
      <c r="H203" s="3"/>
    </row>
    <row r="204" spans="1:8" ht="56.25" x14ac:dyDescent="0.3">
      <c r="A204" s="52" t="s">
        <v>259</v>
      </c>
      <c r="B204" s="83" t="s">
        <v>171</v>
      </c>
      <c r="C204" s="72" t="s">
        <v>372</v>
      </c>
      <c r="D204" s="84">
        <f>D205</f>
        <v>232.65</v>
      </c>
      <c r="E204" s="84">
        <f>E205</f>
        <v>222.65</v>
      </c>
      <c r="F204" s="21"/>
      <c r="G204" s="21"/>
      <c r="H204" s="3"/>
    </row>
    <row r="205" spans="1:8" ht="18.75" x14ac:dyDescent="0.3">
      <c r="A205" s="46" t="s">
        <v>9</v>
      </c>
      <c r="B205" s="83" t="s">
        <v>171</v>
      </c>
      <c r="C205" s="45">
        <v>300</v>
      </c>
      <c r="D205" s="96">
        <v>232.65</v>
      </c>
      <c r="E205" s="96">
        <v>222.65</v>
      </c>
      <c r="F205" s="21"/>
      <c r="G205" s="21"/>
      <c r="H205" s="3"/>
    </row>
    <row r="206" spans="1:8" ht="56.25" x14ac:dyDescent="0.3">
      <c r="A206" s="47" t="s">
        <v>303</v>
      </c>
      <c r="B206" s="79" t="s">
        <v>59</v>
      </c>
      <c r="C206" s="72" t="s">
        <v>372</v>
      </c>
      <c r="D206" s="80">
        <f>D209+D212+D218+D221+D215+D224+D207</f>
        <v>337856.44</v>
      </c>
      <c r="E206" s="80">
        <f>E209+E212+E218+E221+E215+E224+E207</f>
        <v>363528.97000000003</v>
      </c>
      <c r="F206" s="21"/>
      <c r="G206" s="21"/>
      <c r="H206" s="3"/>
    </row>
    <row r="207" spans="1:8" ht="36.6" customHeight="1" x14ac:dyDescent="0.3">
      <c r="A207" s="59" t="s">
        <v>352</v>
      </c>
      <c r="B207" s="83" t="s">
        <v>353</v>
      </c>
      <c r="C207" s="72" t="s">
        <v>372</v>
      </c>
      <c r="D207" s="84">
        <f>D208</f>
        <v>0</v>
      </c>
      <c r="E207" s="84">
        <f>E208</f>
        <v>0</v>
      </c>
      <c r="F207" s="21"/>
      <c r="G207" s="21"/>
      <c r="H207" s="3"/>
    </row>
    <row r="208" spans="1:8" ht="37.5" x14ac:dyDescent="0.3">
      <c r="A208" s="52" t="s">
        <v>8</v>
      </c>
      <c r="B208" s="83" t="s">
        <v>353</v>
      </c>
      <c r="C208" s="45">
        <v>200</v>
      </c>
      <c r="D208" s="96">
        <v>0</v>
      </c>
      <c r="E208" s="96">
        <v>0</v>
      </c>
      <c r="F208" s="21"/>
      <c r="G208" s="21"/>
      <c r="H208" s="3"/>
    </row>
    <row r="209" spans="1:8" ht="37.5" x14ac:dyDescent="0.3">
      <c r="A209" s="46" t="s">
        <v>147</v>
      </c>
      <c r="B209" s="83" t="s">
        <v>173</v>
      </c>
      <c r="C209" s="72" t="s">
        <v>372</v>
      </c>
      <c r="D209" s="84">
        <f>D210+D211</f>
        <v>98</v>
      </c>
      <c r="E209" s="84">
        <f>E210+E211</f>
        <v>101.91999999999999</v>
      </c>
      <c r="F209" s="21"/>
      <c r="G209" s="21"/>
      <c r="H209" s="3"/>
    </row>
    <row r="210" spans="1:8" ht="37.5" x14ac:dyDescent="0.3">
      <c r="A210" s="46" t="s">
        <v>8</v>
      </c>
      <c r="B210" s="83" t="s">
        <v>173</v>
      </c>
      <c r="C210" s="45">
        <v>200</v>
      </c>
      <c r="D210" s="96">
        <v>1.3</v>
      </c>
      <c r="E210" s="96">
        <v>1.35</v>
      </c>
      <c r="F210" s="21"/>
      <c r="G210" s="21"/>
      <c r="H210" s="3"/>
    </row>
    <row r="211" spans="1:8" ht="18.75" x14ac:dyDescent="0.3">
      <c r="A211" s="46" t="s">
        <v>9</v>
      </c>
      <c r="B211" s="83" t="s">
        <v>173</v>
      </c>
      <c r="C211" s="45">
        <v>300</v>
      </c>
      <c r="D211" s="96">
        <v>96.7</v>
      </c>
      <c r="E211" s="96">
        <v>100.57</v>
      </c>
      <c r="F211" s="21"/>
      <c r="G211" s="21"/>
      <c r="H211" s="3"/>
    </row>
    <row r="212" spans="1:8" ht="18.75" x14ac:dyDescent="0.3">
      <c r="A212" s="59" t="s">
        <v>260</v>
      </c>
      <c r="B212" s="83" t="s">
        <v>174</v>
      </c>
      <c r="C212" s="72" t="s">
        <v>372</v>
      </c>
      <c r="D212" s="84">
        <f>D213+D214</f>
        <v>48426.04</v>
      </c>
      <c r="E212" s="84">
        <f>E213+E214</f>
        <v>50333.41</v>
      </c>
      <c r="F212" s="21"/>
      <c r="G212" s="21"/>
      <c r="H212" s="3"/>
    </row>
    <row r="213" spans="1:8" ht="37.5" x14ac:dyDescent="0.3">
      <c r="A213" s="46" t="s">
        <v>8</v>
      </c>
      <c r="B213" s="83" t="s">
        <v>174</v>
      </c>
      <c r="C213" s="45">
        <v>200</v>
      </c>
      <c r="D213" s="96">
        <v>3.4</v>
      </c>
      <c r="E213" s="96">
        <v>3.5</v>
      </c>
      <c r="F213" s="21"/>
      <c r="G213" s="21"/>
      <c r="H213" s="3"/>
    </row>
    <row r="214" spans="1:8" ht="18.75" x14ac:dyDescent="0.3">
      <c r="A214" s="46" t="s">
        <v>9</v>
      </c>
      <c r="B214" s="83" t="s">
        <v>174</v>
      </c>
      <c r="C214" s="45">
        <v>300</v>
      </c>
      <c r="D214" s="96">
        <v>48422.64</v>
      </c>
      <c r="E214" s="96">
        <v>50329.91</v>
      </c>
      <c r="F214" s="21"/>
      <c r="G214" s="21"/>
      <c r="H214" s="3"/>
    </row>
    <row r="215" spans="1:8" ht="37.5" x14ac:dyDescent="0.3">
      <c r="A215" s="48" t="s">
        <v>138</v>
      </c>
      <c r="B215" s="83" t="s">
        <v>269</v>
      </c>
      <c r="C215" s="72" t="s">
        <v>372</v>
      </c>
      <c r="D215" s="84">
        <f>D216+D217</f>
        <v>45271.39</v>
      </c>
      <c r="E215" s="84">
        <f>E216+E217</f>
        <v>48026.44</v>
      </c>
      <c r="F215" s="21"/>
      <c r="G215" s="21"/>
      <c r="H215" s="3"/>
    </row>
    <row r="216" spans="1:8" ht="37.5" x14ac:dyDescent="0.3">
      <c r="A216" s="46" t="s">
        <v>8</v>
      </c>
      <c r="B216" s="83" t="s">
        <v>269</v>
      </c>
      <c r="C216" s="45">
        <v>200</v>
      </c>
      <c r="D216" s="96">
        <v>563</v>
      </c>
      <c r="E216" s="96">
        <v>597</v>
      </c>
      <c r="F216" s="21"/>
      <c r="G216" s="21"/>
      <c r="H216" s="3"/>
    </row>
    <row r="217" spans="1:8" ht="18.75" x14ac:dyDescent="0.3">
      <c r="A217" s="46" t="s">
        <v>9</v>
      </c>
      <c r="B217" s="83" t="s">
        <v>269</v>
      </c>
      <c r="C217" s="45">
        <v>300</v>
      </c>
      <c r="D217" s="96">
        <v>44708.39</v>
      </c>
      <c r="E217" s="96">
        <v>47429.440000000002</v>
      </c>
      <c r="F217" s="21"/>
      <c r="G217" s="21"/>
      <c r="H217" s="3"/>
    </row>
    <row r="218" spans="1:8" ht="56.25" x14ac:dyDescent="0.3">
      <c r="A218" s="46" t="s">
        <v>404</v>
      </c>
      <c r="B218" s="83" t="s">
        <v>237</v>
      </c>
      <c r="C218" s="72" t="s">
        <v>372</v>
      </c>
      <c r="D218" s="84">
        <f>D219+D220</f>
        <v>93.52000000000001</v>
      </c>
      <c r="E218" s="84">
        <f>E219+E220</f>
        <v>0</v>
      </c>
      <c r="F218" s="21"/>
      <c r="G218" s="21"/>
      <c r="H218" s="3"/>
    </row>
    <row r="219" spans="1:8" ht="37.5" x14ac:dyDescent="0.3">
      <c r="A219" s="46" t="s">
        <v>8</v>
      </c>
      <c r="B219" s="83" t="s">
        <v>237</v>
      </c>
      <c r="C219" s="45">
        <v>200</v>
      </c>
      <c r="D219" s="96">
        <v>0.93</v>
      </c>
      <c r="E219" s="96">
        <v>0</v>
      </c>
      <c r="F219" s="21"/>
      <c r="G219" s="21"/>
      <c r="H219" s="3"/>
    </row>
    <row r="220" spans="1:8" ht="18.75" x14ac:dyDescent="0.3">
      <c r="A220" s="46" t="s">
        <v>9</v>
      </c>
      <c r="B220" s="83" t="s">
        <v>237</v>
      </c>
      <c r="C220" s="45">
        <v>300</v>
      </c>
      <c r="D220" s="96">
        <v>92.59</v>
      </c>
      <c r="E220" s="96">
        <v>0</v>
      </c>
      <c r="F220" s="21"/>
      <c r="G220" s="21"/>
      <c r="H220" s="3"/>
    </row>
    <row r="221" spans="1:8" ht="93.75" x14ac:dyDescent="0.3">
      <c r="A221" s="46" t="s">
        <v>139</v>
      </c>
      <c r="B221" s="83" t="s">
        <v>175</v>
      </c>
      <c r="C221" s="72" t="s">
        <v>372</v>
      </c>
      <c r="D221" s="84">
        <f>D222+D223</f>
        <v>12337.900000000001</v>
      </c>
      <c r="E221" s="84">
        <f>E222+E223</f>
        <v>12831.41</v>
      </c>
      <c r="F221" s="21"/>
      <c r="G221" s="21"/>
      <c r="H221" s="3"/>
    </row>
    <row r="222" spans="1:8" ht="37.5" x14ac:dyDescent="0.3">
      <c r="A222" s="46" t="s">
        <v>8</v>
      </c>
      <c r="B222" s="83" t="s">
        <v>175</v>
      </c>
      <c r="C222" s="45">
        <v>200</v>
      </c>
      <c r="D222" s="96">
        <v>123.2</v>
      </c>
      <c r="E222" s="96">
        <v>128</v>
      </c>
      <c r="F222" s="21"/>
      <c r="G222" s="21"/>
      <c r="H222" s="3"/>
    </row>
    <row r="223" spans="1:8" ht="18.75" x14ac:dyDescent="0.3">
      <c r="A223" s="46" t="s">
        <v>9</v>
      </c>
      <c r="B223" s="83" t="s">
        <v>175</v>
      </c>
      <c r="C223" s="45">
        <v>300</v>
      </c>
      <c r="D223" s="96">
        <v>12214.7</v>
      </c>
      <c r="E223" s="96">
        <v>12703.41</v>
      </c>
      <c r="F223" s="25"/>
      <c r="G223" s="21"/>
      <c r="H223" s="3"/>
    </row>
    <row r="224" spans="1:8" ht="37.5" x14ac:dyDescent="0.3">
      <c r="A224" s="52" t="s">
        <v>352</v>
      </c>
      <c r="B224" s="83" t="s">
        <v>354</v>
      </c>
      <c r="C224" s="72" t="s">
        <v>372</v>
      </c>
      <c r="D224" s="84">
        <f>D225</f>
        <v>231629.59</v>
      </c>
      <c r="E224" s="84">
        <f>E225</f>
        <v>252235.79</v>
      </c>
      <c r="F224" s="25"/>
      <c r="G224" s="21"/>
      <c r="H224" s="3"/>
    </row>
    <row r="225" spans="1:8" ht="18.75" x14ac:dyDescent="0.3">
      <c r="A225" s="46" t="s">
        <v>9</v>
      </c>
      <c r="B225" s="83" t="s">
        <v>354</v>
      </c>
      <c r="C225" s="45">
        <v>300</v>
      </c>
      <c r="D225" s="96">
        <v>231629.59</v>
      </c>
      <c r="E225" s="96">
        <v>252235.79</v>
      </c>
      <c r="F225" s="25"/>
      <c r="G225" s="21"/>
      <c r="H225" s="3"/>
    </row>
    <row r="226" spans="1:8" ht="37.5" x14ac:dyDescent="0.3">
      <c r="A226" s="47" t="s">
        <v>304</v>
      </c>
      <c r="B226" s="79" t="s">
        <v>60</v>
      </c>
      <c r="C226" s="72" t="s">
        <v>372</v>
      </c>
      <c r="D226" s="80">
        <f>D227+D229</f>
        <v>12924.91</v>
      </c>
      <c r="E226" s="80">
        <f>E227+E229</f>
        <v>13191.800000000001</v>
      </c>
      <c r="F226" s="25"/>
      <c r="G226" s="21"/>
      <c r="H226" s="3"/>
    </row>
    <row r="227" spans="1:8" ht="56.25" x14ac:dyDescent="0.3">
      <c r="A227" s="46" t="s">
        <v>18</v>
      </c>
      <c r="B227" s="83" t="s">
        <v>176</v>
      </c>
      <c r="C227" s="72" t="s">
        <v>372</v>
      </c>
      <c r="D227" s="103">
        <f>D228</f>
        <v>1174.3499999999999</v>
      </c>
      <c r="E227" s="103">
        <f>E228</f>
        <v>1174.3499999999999</v>
      </c>
      <c r="F227" s="25"/>
      <c r="G227" s="21"/>
      <c r="H227" s="3"/>
    </row>
    <row r="228" spans="1:8" ht="18.75" x14ac:dyDescent="0.3">
      <c r="A228" s="46" t="s">
        <v>9</v>
      </c>
      <c r="B228" s="83" t="s">
        <v>176</v>
      </c>
      <c r="C228" s="45">
        <v>300</v>
      </c>
      <c r="D228" s="139">
        <v>1174.3499999999999</v>
      </c>
      <c r="E228" s="139">
        <v>1174.3499999999999</v>
      </c>
      <c r="F228" s="25"/>
      <c r="G228" s="21"/>
      <c r="H228" s="3"/>
    </row>
    <row r="229" spans="1:8" ht="56.25" x14ac:dyDescent="0.3">
      <c r="A229" s="74" t="s">
        <v>373</v>
      </c>
      <c r="B229" s="126" t="s">
        <v>374</v>
      </c>
      <c r="C229" s="127" t="s">
        <v>372</v>
      </c>
      <c r="D229" s="84">
        <f>D230</f>
        <v>11750.56</v>
      </c>
      <c r="E229" s="84">
        <f>E230</f>
        <v>12017.45</v>
      </c>
      <c r="F229" s="25"/>
      <c r="G229" s="21"/>
      <c r="H229" s="3"/>
    </row>
    <row r="230" spans="1:8" ht="18.75" x14ac:dyDescent="0.3">
      <c r="A230" s="73" t="s">
        <v>9</v>
      </c>
      <c r="B230" s="83" t="s">
        <v>374</v>
      </c>
      <c r="C230" s="45">
        <v>300</v>
      </c>
      <c r="D230" s="96">
        <v>11750.56</v>
      </c>
      <c r="E230" s="96">
        <v>12017.45</v>
      </c>
      <c r="F230" s="25"/>
      <c r="G230" s="21"/>
      <c r="H230" s="3"/>
    </row>
    <row r="231" spans="1:8" ht="37.5" x14ac:dyDescent="0.3">
      <c r="A231" s="65" t="s">
        <v>331</v>
      </c>
      <c r="B231" s="79" t="s">
        <v>267</v>
      </c>
      <c r="C231" s="72" t="s">
        <v>372</v>
      </c>
      <c r="D231" s="80">
        <f>D234+D232</f>
        <v>125293.48000000001</v>
      </c>
      <c r="E231" s="80">
        <f>E234+E232</f>
        <v>133476.91</v>
      </c>
      <c r="F231" s="25"/>
      <c r="G231" s="21"/>
      <c r="H231" s="3"/>
    </row>
    <row r="232" spans="1:8" ht="75" x14ac:dyDescent="0.3">
      <c r="A232" s="59" t="s">
        <v>268</v>
      </c>
      <c r="B232" s="83" t="s">
        <v>236</v>
      </c>
      <c r="C232" s="72" t="s">
        <v>372</v>
      </c>
      <c r="D232" s="84">
        <f>D233</f>
        <v>59428.85</v>
      </c>
      <c r="E232" s="84">
        <f>E233</f>
        <v>62760.43</v>
      </c>
      <c r="F232" s="25"/>
      <c r="G232" s="21"/>
      <c r="H232" s="3"/>
    </row>
    <row r="233" spans="1:8" ht="18.75" x14ac:dyDescent="0.3">
      <c r="A233" s="46" t="s">
        <v>9</v>
      </c>
      <c r="B233" s="83" t="s">
        <v>236</v>
      </c>
      <c r="C233" s="45">
        <v>300</v>
      </c>
      <c r="D233" s="96">
        <v>59428.85</v>
      </c>
      <c r="E233" s="96">
        <v>62760.43</v>
      </c>
      <c r="F233" s="25"/>
      <c r="G233" s="21"/>
      <c r="H233" s="3"/>
    </row>
    <row r="234" spans="1:8" ht="37.5" x14ac:dyDescent="0.3">
      <c r="A234" s="64" t="s">
        <v>265</v>
      </c>
      <c r="B234" s="83" t="s">
        <v>266</v>
      </c>
      <c r="C234" s="72" t="s">
        <v>372</v>
      </c>
      <c r="D234" s="84">
        <f>D235+D236+D237</f>
        <v>65864.63</v>
      </c>
      <c r="E234" s="84">
        <f>E235+E236+E237</f>
        <v>70716.479999999996</v>
      </c>
      <c r="F234" s="25"/>
      <c r="G234" s="21"/>
      <c r="H234" s="3"/>
    </row>
    <row r="235" spans="1:8" ht="75" x14ac:dyDescent="0.3">
      <c r="A235" s="52" t="s">
        <v>15</v>
      </c>
      <c r="B235" s="83" t="s">
        <v>266</v>
      </c>
      <c r="C235" s="45">
        <v>100</v>
      </c>
      <c r="D235" s="96">
        <v>485</v>
      </c>
      <c r="E235" s="96">
        <v>523</v>
      </c>
      <c r="F235" s="25"/>
      <c r="G235" s="21"/>
      <c r="H235" s="3"/>
    </row>
    <row r="236" spans="1:8" ht="37.5" x14ac:dyDescent="0.3">
      <c r="A236" s="46" t="s">
        <v>8</v>
      </c>
      <c r="B236" s="83" t="s">
        <v>266</v>
      </c>
      <c r="C236" s="45">
        <v>200</v>
      </c>
      <c r="D236" s="96">
        <v>485</v>
      </c>
      <c r="E236" s="96">
        <v>522</v>
      </c>
      <c r="F236" s="25"/>
      <c r="G236" s="21"/>
      <c r="H236" s="3"/>
    </row>
    <row r="237" spans="1:8" ht="18.75" x14ac:dyDescent="0.3">
      <c r="A237" s="46" t="s">
        <v>9</v>
      </c>
      <c r="B237" s="83" t="s">
        <v>266</v>
      </c>
      <c r="C237" s="45">
        <v>300</v>
      </c>
      <c r="D237" s="96">
        <v>64894.63</v>
      </c>
      <c r="E237" s="96">
        <v>69671.48</v>
      </c>
      <c r="F237" s="25"/>
      <c r="G237" s="21"/>
      <c r="H237" s="3"/>
    </row>
    <row r="238" spans="1:8" ht="37.5" x14ac:dyDescent="0.3">
      <c r="A238" s="47" t="s">
        <v>305</v>
      </c>
      <c r="B238" s="79" t="s">
        <v>177</v>
      </c>
      <c r="C238" s="72" t="s">
        <v>372</v>
      </c>
      <c r="D238" s="80">
        <f>D239</f>
        <v>22535.75</v>
      </c>
      <c r="E238" s="80">
        <f>E239</f>
        <v>22535.75</v>
      </c>
      <c r="F238" s="25"/>
      <c r="G238" s="21"/>
      <c r="H238" s="3"/>
    </row>
    <row r="239" spans="1:8" ht="56.25" x14ac:dyDescent="0.3">
      <c r="A239" s="46" t="s">
        <v>140</v>
      </c>
      <c r="B239" s="83" t="s">
        <v>178</v>
      </c>
      <c r="C239" s="72" t="s">
        <v>372</v>
      </c>
      <c r="D239" s="84">
        <f>D240+D241+D242</f>
        <v>22535.75</v>
      </c>
      <c r="E239" s="84">
        <f>E240+E241+E242</f>
        <v>22535.75</v>
      </c>
      <c r="F239" s="25"/>
      <c r="G239" s="21"/>
      <c r="H239" s="3"/>
    </row>
    <row r="240" spans="1:8" ht="75" x14ac:dyDescent="0.3">
      <c r="A240" s="52" t="s">
        <v>15</v>
      </c>
      <c r="B240" s="83" t="s">
        <v>178</v>
      </c>
      <c r="C240" s="45">
        <v>100</v>
      </c>
      <c r="D240" s="96">
        <v>20698.36</v>
      </c>
      <c r="E240" s="96">
        <v>20698.36</v>
      </c>
      <c r="F240" s="25"/>
      <c r="G240" s="21"/>
      <c r="H240" s="3"/>
    </row>
    <row r="241" spans="1:8" ht="37.5" x14ac:dyDescent="0.3">
      <c r="A241" s="46" t="s">
        <v>8</v>
      </c>
      <c r="B241" s="83" t="s">
        <v>178</v>
      </c>
      <c r="C241" s="45">
        <v>200</v>
      </c>
      <c r="D241" s="96">
        <v>1835.87</v>
      </c>
      <c r="E241" s="96">
        <v>1835.87</v>
      </c>
      <c r="F241" s="25"/>
      <c r="G241" s="21"/>
      <c r="H241" s="3"/>
    </row>
    <row r="242" spans="1:8" ht="18.75" x14ac:dyDescent="0.3">
      <c r="A242" s="46" t="s">
        <v>10</v>
      </c>
      <c r="B242" s="83" t="s">
        <v>178</v>
      </c>
      <c r="C242" s="45">
        <v>800</v>
      </c>
      <c r="D242" s="96">
        <v>1.52</v>
      </c>
      <c r="E242" s="96">
        <v>1.52</v>
      </c>
      <c r="F242" s="25"/>
      <c r="G242" s="21"/>
      <c r="H242" s="3"/>
    </row>
    <row r="243" spans="1:8" ht="75" x14ac:dyDescent="0.3">
      <c r="A243" s="60" t="s">
        <v>306</v>
      </c>
      <c r="B243" s="79" t="s">
        <v>61</v>
      </c>
      <c r="C243" s="72" t="s">
        <v>372</v>
      </c>
      <c r="D243" s="118">
        <f>D244+D249+D256+D265</f>
        <v>121756.38</v>
      </c>
      <c r="E243" s="118">
        <f>E244+E249+E256+E265</f>
        <v>148860.38</v>
      </c>
      <c r="F243" s="25"/>
      <c r="G243" s="21"/>
      <c r="H243" s="3"/>
    </row>
    <row r="244" spans="1:8" ht="37.5" x14ac:dyDescent="0.3">
      <c r="A244" s="47" t="s">
        <v>62</v>
      </c>
      <c r="B244" s="79" t="s">
        <v>63</v>
      </c>
      <c r="C244" s="72" t="s">
        <v>372</v>
      </c>
      <c r="D244" s="119">
        <f>D245+D247</f>
        <v>31673.47</v>
      </c>
      <c r="E244" s="119">
        <f>E245+E247</f>
        <v>31673.47</v>
      </c>
      <c r="F244" s="25"/>
      <c r="G244" s="21"/>
      <c r="H244" s="3"/>
    </row>
    <row r="245" spans="1:8" ht="37.5" x14ac:dyDescent="0.3">
      <c r="A245" s="46" t="s">
        <v>55</v>
      </c>
      <c r="B245" s="83" t="s">
        <v>64</v>
      </c>
      <c r="C245" s="72" t="s">
        <v>372</v>
      </c>
      <c r="D245" s="120">
        <f>D246</f>
        <v>31143.47</v>
      </c>
      <c r="E245" s="120">
        <f>E246</f>
        <v>31143.47</v>
      </c>
      <c r="F245" s="25"/>
      <c r="G245" s="21"/>
      <c r="H245" s="3"/>
    </row>
    <row r="246" spans="1:8" ht="37.5" x14ac:dyDescent="0.3">
      <c r="A246" s="46" t="s">
        <v>25</v>
      </c>
      <c r="B246" s="83" t="s">
        <v>64</v>
      </c>
      <c r="C246" s="45">
        <v>600</v>
      </c>
      <c r="D246" s="137">
        <f>30132.47+1011</f>
        <v>31143.47</v>
      </c>
      <c r="E246" s="137">
        <f>30132.47+1011</f>
        <v>31143.47</v>
      </c>
      <c r="F246" s="25"/>
      <c r="G246" s="21"/>
      <c r="H246" s="3"/>
    </row>
    <row r="247" spans="1:8" ht="93.75" x14ac:dyDescent="0.3">
      <c r="A247" s="46" t="s">
        <v>337</v>
      </c>
      <c r="B247" s="83" t="s">
        <v>125</v>
      </c>
      <c r="C247" s="72" t="s">
        <v>372</v>
      </c>
      <c r="D247" s="104">
        <f>D248</f>
        <v>530</v>
      </c>
      <c r="E247" s="104">
        <f>E248</f>
        <v>530</v>
      </c>
      <c r="F247" s="25"/>
      <c r="G247" s="21"/>
      <c r="H247" s="3"/>
    </row>
    <row r="248" spans="1:8" ht="37.5" x14ac:dyDescent="0.3">
      <c r="A248" s="46" t="s">
        <v>25</v>
      </c>
      <c r="B248" s="83" t="s">
        <v>125</v>
      </c>
      <c r="C248" s="45">
        <v>600</v>
      </c>
      <c r="D248" s="96">
        <v>530</v>
      </c>
      <c r="E248" s="96">
        <v>530</v>
      </c>
      <c r="F248" s="25"/>
      <c r="G248" s="21"/>
      <c r="H248" s="3"/>
    </row>
    <row r="249" spans="1:8" ht="37.5" x14ac:dyDescent="0.3">
      <c r="A249" s="47" t="s">
        <v>307</v>
      </c>
      <c r="B249" s="79" t="s">
        <v>126</v>
      </c>
      <c r="C249" s="72" t="s">
        <v>372</v>
      </c>
      <c r="D249" s="119">
        <f>D250+D252+D254</f>
        <v>20090.54</v>
      </c>
      <c r="E249" s="119">
        <f>E250+E252+E254</f>
        <v>19702.989999999998</v>
      </c>
      <c r="F249" s="25"/>
      <c r="G249" s="21"/>
      <c r="H249" s="3"/>
    </row>
    <row r="250" spans="1:8" ht="37.5" x14ac:dyDescent="0.3">
      <c r="A250" s="46" t="s">
        <v>91</v>
      </c>
      <c r="B250" s="83" t="s">
        <v>127</v>
      </c>
      <c r="C250" s="72" t="s">
        <v>372</v>
      </c>
      <c r="D250" s="154">
        <f>D251</f>
        <v>19367.14</v>
      </c>
      <c r="E250" s="154">
        <f>E251</f>
        <v>18965.3</v>
      </c>
      <c r="F250" s="25"/>
      <c r="G250" s="21"/>
      <c r="H250" s="3"/>
    </row>
    <row r="251" spans="1:8" ht="37.5" x14ac:dyDescent="0.3">
      <c r="A251" s="46" t="s">
        <v>25</v>
      </c>
      <c r="B251" s="83" t="s">
        <v>127</v>
      </c>
      <c r="C251" s="45">
        <v>600</v>
      </c>
      <c r="D251" s="96">
        <v>19367.14</v>
      </c>
      <c r="E251" s="96">
        <f>19134.05-167.83-0.92</f>
        <v>18965.3</v>
      </c>
      <c r="F251" s="25"/>
      <c r="G251" s="21"/>
      <c r="H251" s="3"/>
    </row>
    <row r="252" spans="1:8" ht="37.5" x14ac:dyDescent="0.3">
      <c r="A252" s="62" t="s">
        <v>270</v>
      </c>
      <c r="B252" s="83" t="s">
        <v>476</v>
      </c>
      <c r="C252" s="72" t="s">
        <v>372</v>
      </c>
      <c r="D252" s="104">
        <f>D253</f>
        <v>366.02</v>
      </c>
      <c r="E252" s="104">
        <f>E253</f>
        <v>366.02</v>
      </c>
      <c r="F252" s="25"/>
      <c r="G252" s="21"/>
      <c r="H252" s="3"/>
    </row>
    <row r="253" spans="1:8" ht="37.5" x14ac:dyDescent="0.3">
      <c r="A253" s="46" t="s">
        <v>25</v>
      </c>
      <c r="B253" s="83" t="s">
        <v>476</v>
      </c>
      <c r="C253" s="45">
        <v>600</v>
      </c>
      <c r="D253" s="96">
        <v>366.02</v>
      </c>
      <c r="E253" s="96">
        <v>366.02</v>
      </c>
      <c r="F253" s="25"/>
      <c r="G253" s="21"/>
      <c r="H253" s="3"/>
    </row>
    <row r="254" spans="1:8" ht="56.25" x14ac:dyDescent="0.3">
      <c r="A254" s="46" t="s">
        <v>39</v>
      </c>
      <c r="B254" s="83" t="s">
        <v>128</v>
      </c>
      <c r="C254" s="72" t="s">
        <v>372</v>
      </c>
      <c r="D254" s="104">
        <f>D255</f>
        <v>357.38</v>
      </c>
      <c r="E254" s="104">
        <f>E255</f>
        <v>371.67</v>
      </c>
      <c r="F254" s="25"/>
      <c r="G254" s="21"/>
      <c r="H254" s="3"/>
    </row>
    <row r="255" spans="1:8" ht="37.5" x14ac:dyDescent="0.3">
      <c r="A255" s="46" t="s">
        <v>25</v>
      </c>
      <c r="B255" s="83" t="s">
        <v>128</v>
      </c>
      <c r="C255" s="45">
        <v>600</v>
      </c>
      <c r="D255" s="96">
        <v>357.38</v>
      </c>
      <c r="E255" s="96">
        <v>371.67</v>
      </c>
      <c r="F255" s="25"/>
      <c r="G255" s="21"/>
      <c r="H255" s="3"/>
    </row>
    <row r="256" spans="1:8" ht="37.5" x14ac:dyDescent="0.3">
      <c r="A256" s="47" t="s">
        <v>308</v>
      </c>
      <c r="B256" s="79" t="s">
        <v>182</v>
      </c>
      <c r="C256" s="72" t="s">
        <v>372</v>
      </c>
      <c r="D256" s="107">
        <f>D257+D261+D263</f>
        <v>69992.37</v>
      </c>
      <c r="E256" s="107">
        <f>E257+E261+E263</f>
        <v>68833.77</v>
      </c>
      <c r="F256" s="25"/>
      <c r="G256" s="21"/>
      <c r="H256" s="3"/>
    </row>
    <row r="257" spans="1:16" ht="37.5" x14ac:dyDescent="0.3">
      <c r="A257" s="46" t="s">
        <v>91</v>
      </c>
      <c r="B257" s="83" t="s">
        <v>183</v>
      </c>
      <c r="C257" s="72" t="s">
        <v>372</v>
      </c>
      <c r="D257" s="104">
        <f>D258+D259+D260</f>
        <v>67214.16</v>
      </c>
      <c r="E257" s="104">
        <f>E258+E259+E260</f>
        <v>66284.160000000003</v>
      </c>
      <c r="F257" s="25"/>
      <c r="G257" s="21"/>
      <c r="H257" s="3"/>
    </row>
    <row r="258" spans="1:16" ht="75" x14ac:dyDescent="0.3">
      <c r="A258" s="49" t="s">
        <v>7</v>
      </c>
      <c r="B258" s="83" t="s">
        <v>183</v>
      </c>
      <c r="C258" s="45">
        <v>100</v>
      </c>
      <c r="D258" s="96">
        <v>55341.9</v>
      </c>
      <c r="E258" s="96">
        <v>55341.9</v>
      </c>
      <c r="F258" s="25"/>
      <c r="G258" s="21"/>
      <c r="H258" s="3"/>
    </row>
    <row r="259" spans="1:16" ht="37.5" x14ac:dyDescent="0.3">
      <c r="A259" s="49" t="s">
        <v>8</v>
      </c>
      <c r="B259" s="83" t="s">
        <v>183</v>
      </c>
      <c r="C259" s="45">
        <v>200</v>
      </c>
      <c r="D259" s="96">
        <v>11354.65</v>
      </c>
      <c r="E259" s="96">
        <v>10424.65</v>
      </c>
      <c r="F259" s="25"/>
      <c r="G259" s="21"/>
      <c r="H259" s="3"/>
    </row>
    <row r="260" spans="1:16" ht="18.75" x14ac:dyDescent="0.3">
      <c r="A260" s="49" t="s">
        <v>10</v>
      </c>
      <c r="B260" s="83" t="s">
        <v>183</v>
      </c>
      <c r="C260" s="45">
        <v>800</v>
      </c>
      <c r="D260" s="96">
        <v>517.61</v>
      </c>
      <c r="E260" s="96">
        <v>517.61</v>
      </c>
      <c r="F260" s="25"/>
      <c r="G260" s="21"/>
      <c r="H260" s="3"/>
    </row>
    <row r="261" spans="1:16" ht="56.25" x14ac:dyDescent="0.3">
      <c r="A261" s="49" t="s">
        <v>39</v>
      </c>
      <c r="B261" s="83" t="s">
        <v>184</v>
      </c>
      <c r="C261" s="72" t="s">
        <v>372</v>
      </c>
      <c r="D261" s="104">
        <f>D262</f>
        <v>959.81</v>
      </c>
      <c r="E261" s="104">
        <f>E262</f>
        <v>998.21</v>
      </c>
      <c r="F261" s="25"/>
      <c r="G261" s="21"/>
      <c r="H261" s="3"/>
    </row>
    <row r="262" spans="1:16" ht="75" x14ac:dyDescent="0.3">
      <c r="A262" s="49" t="s">
        <v>7</v>
      </c>
      <c r="B262" s="83" t="s">
        <v>184</v>
      </c>
      <c r="C262" s="45">
        <v>100</v>
      </c>
      <c r="D262" s="96">
        <v>959.81</v>
      </c>
      <c r="E262" s="96">
        <v>998.21</v>
      </c>
      <c r="F262" s="25"/>
      <c r="G262" s="21"/>
      <c r="H262" s="3"/>
    </row>
    <row r="263" spans="1:16" ht="18.75" x14ac:dyDescent="0.3">
      <c r="A263" s="49" t="s">
        <v>26</v>
      </c>
      <c r="B263" s="83" t="s">
        <v>185</v>
      </c>
      <c r="C263" s="72" t="s">
        <v>372</v>
      </c>
      <c r="D263" s="104">
        <f>D264</f>
        <v>1818.4</v>
      </c>
      <c r="E263" s="104">
        <f>E264</f>
        <v>1551.4</v>
      </c>
      <c r="F263" s="25"/>
      <c r="G263" s="21"/>
      <c r="H263" s="3"/>
    </row>
    <row r="264" spans="1:16" ht="37.5" x14ac:dyDescent="0.3">
      <c r="A264" s="49" t="s">
        <v>8</v>
      </c>
      <c r="B264" s="83" t="s">
        <v>185</v>
      </c>
      <c r="C264" s="45">
        <v>200</v>
      </c>
      <c r="D264" s="96">
        <f>1818.4</f>
        <v>1818.4</v>
      </c>
      <c r="E264" s="96">
        <f>1818.4-267</f>
        <v>1551.4</v>
      </c>
      <c r="F264" s="25"/>
      <c r="G264" s="21"/>
      <c r="H264" s="3"/>
    </row>
    <row r="265" spans="1:16" ht="18.75" x14ac:dyDescent="0.3">
      <c r="A265" s="116" t="s">
        <v>449</v>
      </c>
      <c r="B265" s="79" t="s">
        <v>440</v>
      </c>
      <c r="C265" s="128" t="s">
        <v>372</v>
      </c>
      <c r="D265" s="122">
        <f>D266+D268</f>
        <v>0</v>
      </c>
      <c r="E265" s="122">
        <f>E266+E268</f>
        <v>28650.15</v>
      </c>
      <c r="F265" s="25"/>
      <c r="G265" s="21"/>
      <c r="H265" s="3"/>
      <c r="L265" s="105"/>
      <c r="M265" s="105"/>
      <c r="N265" s="105"/>
      <c r="O265" s="105"/>
      <c r="P265" s="106"/>
    </row>
    <row r="266" spans="1:16" ht="63" x14ac:dyDescent="0.3">
      <c r="A266" s="114" t="s">
        <v>447</v>
      </c>
      <c r="B266" s="83" t="s">
        <v>446</v>
      </c>
      <c r="C266" s="129" t="s">
        <v>372</v>
      </c>
      <c r="D266" s="121">
        <f>D267</f>
        <v>0</v>
      </c>
      <c r="E266" s="121">
        <f>E267</f>
        <v>23717.93</v>
      </c>
      <c r="F266" s="25"/>
      <c r="G266" s="21"/>
      <c r="H266" s="3"/>
      <c r="L266" s="105"/>
      <c r="M266" s="105"/>
      <c r="N266" s="105"/>
      <c r="O266" s="105"/>
      <c r="P266" s="106"/>
    </row>
    <row r="267" spans="1:16" ht="37.5" x14ac:dyDescent="0.3">
      <c r="A267" s="46" t="s">
        <v>25</v>
      </c>
      <c r="B267" s="83" t="s">
        <v>446</v>
      </c>
      <c r="C267" s="129" t="s">
        <v>439</v>
      </c>
      <c r="D267" s="121">
        <v>0</v>
      </c>
      <c r="E267" s="121">
        <v>23717.93</v>
      </c>
      <c r="F267" s="25"/>
      <c r="G267" s="21"/>
      <c r="H267" s="3"/>
      <c r="L267" s="105"/>
      <c r="M267" s="105"/>
      <c r="N267" s="105"/>
      <c r="O267" s="105"/>
      <c r="P267" s="106"/>
    </row>
    <row r="268" spans="1:16" ht="78.75" x14ac:dyDescent="0.3">
      <c r="A268" s="115" t="s">
        <v>448</v>
      </c>
      <c r="B268" s="83" t="s">
        <v>441</v>
      </c>
      <c r="C268" s="129" t="s">
        <v>372</v>
      </c>
      <c r="D268" s="121">
        <f>D269</f>
        <v>0</v>
      </c>
      <c r="E268" s="121">
        <f>E269</f>
        <v>4932.2199999999993</v>
      </c>
      <c r="F268" s="25"/>
      <c r="G268" s="21"/>
      <c r="H268" s="3"/>
      <c r="L268" s="105"/>
      <c r="M268" s="105"/>
      <c r="N268" s="105"/>
      <c r="O268" s="105"/>
      <c r="P268" s="106"/>
    </row>
    <row r="269" spans="1:16" ht="37.5" x14ac:dyDescent="0.3">
      <c r="A269" s="46" t="s">
        <v>25</v>
      </c>
      <c r="B269" s="83" t="s">
        <v>441</v>
      </c>
      <c r="C269" s="129" t="s">
        <v>439</v>
      </c>
      <c r="D269" s="121">
        <v>0</v>
      </c>
      <c r="E269" s="121">
        <f xml:space="preserve"> 4685.61+246.61</f>
        <v>4932.2199999999993</v>
      </c>
      <c r="F269" s="25"/>
      <c r="G269" s="21"/>
      <c r="H269" s="3"/>
      <c r="L269" s="105"/>
      <c r="M269" s="105"/>
      <c r="N269" s="105"/>
      <c r="O269" s="105"/>
      <c r="P269" s="106"/>
    </row>
    <row r="270" spans="1:16" ht="93.75" x14ac:dyDescent="0.3">
      <c r="A270" s="60" t="s">
        <v>309</v>
      </c>
      <c r="B270" s="79" t="s">
        <v>179</v>
      </c>
      <c r="C270" s="72" t="s">
        <v>372</v>
      </c>
      <c r="D270" s="80">
        <f>D271+D274</f>
        <v>1794.99</v>
      </c>
      <c r="E270" s="80">
        <f>E271+E274</f>
        <v>1794.99</v>
      </c>
      <c r="F270" s="25"/>
      <c r="G270" s="21"/>
      <c r="H270" s="3"/>
    </row>
    <row r="271" spans="1:16" ht="56.25" x14ac:dyDescent="0.3">
      <c r="A271" s="47" t="s">
        <v>322</v>
      </c>
      <c r="B271" s="79" t="s">
        <v>180</v>
      </c>
      <c r="C271" s="72" t="s">
        <v>372</v>
      </c>
      <c r="D271" s="107">
        <f>D272</f>
        <v>60</v>
      </c>
      <c r="E271" s="107">
        <f>E272</f>
        <v>60</v>
      </c>
      <c r="F271" s="25"/>
      <c r="G271" s="21"/>
      <c r="H271" s="3"/>
    </row>
    <row r="272" spans="1:16" ht="18.75" x14ac:dyDescent="0.3">
      <c r="A272" s="97" t="s">
        <v>229</v>
      </c>
      <c r="B272" s="83" t="s">
        <v>181</v>
      </c>
      <c r="C272" s="72" t="s">
        <v>372</v>
      </c>
      <c r="D272" s="104">
        <f>D273</f>
        <v>60</v>
      </c>
      <c r="E272" s="104">
        <f>E273</f>
        <v>60</v>
      </c>
      <c r="F272" s="25"/>
      <c r="G272" s="21"/>
      <c r="H272" s="3"/>
    </row>
    <row r="273" spans="1:8" ht="37.5" x14ac:dyDescent="0.3">
      <c r="A273" s="46" t="s">
        <v>8</v>
      </c>
      <c r="B273" s="83" t="s">
        <v>181</v>
      </c>
      <c r="C273" s="45">
        <v>200</v>
      </c>
      <c r="D273" s="96">
        <v>60</v>
      </c>
      <c r="E273" s="96">
        <v>60</v>
      </c>
      <c r="F273" s="25"/>
      <c r="G273" s="21"/>
      <c r="H273" s="3"/>
    </row>
    <row r="274" spans="1:8" ht="37.5" x14ac:dyDescent="0.3">
      <c r="A274" s="47" t="s">
        <v>240</v>
      </c>
      <c r="B274" s="79" t="s">
        <v>241</v>
      </c>
      <c r="C274" s="72" t="s">
        <v>372</v>
      </c>
      <c r="D274" s="107">
        <f>D275+D277</f>
        <v>1734.99</v>
      </c>
      <c r="E274" s="107">
        <f>E275+E277</f>
        <v>1734.99</v>
      </c>
      <c r="F274" s="25"/>
      <c r="G274" s="21"/>
      <c r="H274" s="3"/>
    </row>
    <row r="275" spans="1:8" ht="37.5" x14ac:dyDescent="0.3">
      <c r="A275" s="46" t="s">
        <v>13</v>
      </c>
      <c r="B275" s="83" t="s">
        <v>242</v>
      </c>
      <c r="C275" s="72" t="s">
        <v>372</v>
      </c>
      <c r="D275" s="104">
        <f>D276</f>
        <v>49.86</v>
      </c>
      <c r="E275" s="104">
        <f>E276</f>
        <v>49.86</v>
      </c>
      <c r="F275" s="25"/>
      <c r="G275" s="21"/>
      <c r="H275" s="3"/>
    </row>
    <row r="276" spans="1:8" ht="75" x14ac:dyDescent="0.3">
      <c r="A276" s="49" t="s">
        <v>7</v>
      </c>
      <c r="B276" s="83" t="s">
        <v>242</v>
      </c>
      <c r="C276" s="130">
        <v>100</v>
      </c>
      <c r="D276" s="96">
        <v>49.86</v>
      </c>
      <c r="E276" s="96">
        <v>49.86</v>
      </c>
      <c r="F276" s="25"/>
      <c r="G276" s="21"/>
      <c r="H276" s="3"/>
    </row>
    <row r="277" spans="1:8" ht="37.5" x14ac:dyDescent="0.3">
      <c r="A277" s="46" t="s">
        <v>14</v>
      </c>
      <c r="B277" s="83" t="s">
        <v>243</v>
      </c>
      <c r="C277" s="72" t="s">
        <v>372</v>
      </c>
      <c r="D277" s="104">
        <f>D278</f>
        <v>1685.13</v>
      </c>
      <c r="E277" s="104">
        <f>E278</f>
        <v>1685.13</v>
      </c>
      <c r="F277" s="25"/>
      <c r="G277" s="21"/>
      <c r="H277" s="3"/>
    </row>
    <row r="278" spans="1:8" ht="75" x14ac:dyDescent="0.3">
      <c r="A278" s="49" t="s">
        <v>7</v>
      </c>
      <c r="B278" s="83" t="s">
        <v>243</v>
      </c>
      <c r="C278" s="130">
        <v>100</v>
      </c>
      <c r="D278" s="96">
        <v>1685.13</v>
      </c>
      <c r="E278" s="96">
        <v>1685.13</v>
      </c>
      <c r="F278" s="25"/>
      <c r="G278" s="21"/>
      <c r="H278" s="3"/>
    </row>
    <row r="279" spans="1:8" ht="93.75" x14ac:dyDescent="0.3">
      <c r="A279" s="43" t="s">
        <v>310</v>
      </c>
      <c r="B279" s="79" t="s">
        <v>118</v>
      </c>
      <c r="C279" s="72" t="s">
        <v>372</v>
      </c>
      <c r="D279" s="107">
        <f>D280+D285+D288+D292</f>
        <v>50248.369999999995</v>
      </c>
      <c r="E279" s="107">
        <f>E280+E285+E288+E292</f>
        <v>49296.479999999996</v>
      </c>
      <c r="F279" s="25"/>
      <c r="G279" s="21"/>
      <c r="H279" s="3"/>
    </row>
    <row r="280" spans="1:8" ht="56.25" x14ac:dyDescent="0.3">
      <c r="A280" s="98" t="s">
        <v>405</v>
      </c>
      <c r="B280" s="79" t="s">
        <v>119</v>
      </c>
      <c r="C280" s="71" t="s">
        <v>372</v>
      </c>
      <c r="D280" s="107">
        <f>D281</f>
        <v>29911.32</v>
      </c>
      <c r="E280" s="107">
        <f>E281</f>
        <v>29911.32</v>
      </c>
      <c r="F280" s="25"/>
      <c r="G280" s="21"/>
      <c r="H280" s="3"/>
    </row>
    <row r="281" spans="1:8" ht="37.5" x14ac:dyDescent="0.3">
      <c r="A281" s="49" t="s">
        <v>55</v>
      </c>
      <c r="B281" s="83" t="s">
        <v>186</v>
      </c>
      <c r="C281" s="72" t="s">
        <v>372</v>
      </c>
      <c r="D281" s="104">
        <f>D282+D283+D284</f>
        <v>29911.32</v>
      </c>
      <c r="E281" s="104">
        <f>E282+E283+E284</f>
        <v>29911.32</v>
      </c>
      <c r="F281" s="25"/>
      <c r="G281" s="21"/>
      <c r="H281" s="3"/>
    </row>
    <row r="282" spans="1:8" ht="75" x14ac:dyDescent="0.3">
      <c r="A282" s="49" t="s">
        <v>7</v>
      </c>
      <c r="B282" s="83" t="s">
        <v>186</v>
      </c>
      <c r="C282" s="45">
        <v>100</v>
      </c>
      <c r="D282" s="96">
        <v>17253.73</v>
      </c>
      <c r="E282" s="96">
        <v>17253.73</v>
      </c>
      <c r="F282" s="25"/>
      <c r="G282" s="21"/>
      <c r="H282" s="3"/>
    </row>
    <row r="283" spans="1:8" ht="37.5" x14ac:dyDescent="0.3">
      <c r="A283" s="46" t="s">
        <v>8</v>
      </c>
      <c r="B283" s="83" t="s">
        <v>186</v>
      </c>
      <c r="C283" s="45">
        <v>200</v>
      </c>
      <c r="D283" s="104">
        <v>5683.79</v>
      </c>
      <c r="E283" s="104">
        <v>5683.79</v>
      </c>
      <c r="F283" s="25"/>
      <c r="G283" s="21"/>
      <c r="H283" s="3"/>
    </row>
    <row r="284" spans="1:8" ht="18.75" x14ac:dyDescent="0.3">
      <c r="A284" s="49" t="s">
        <v>10</v>
      </c>
      <c r="B284" s="83" t="s">
        <v>186</v>
      </c>
      <c r="C284" s="45">
        <v>800</v>
      </c>
      <c r="D284" s="96">
        <v>6973.8</v>
      </c>
      <c r="E284" s="96">
        <v>6973.8</v>
      </c>
      <c r="F284" s="25"/>
      <c r="G284" s="21"/>
      <c r="H284" s="3"/>
    </row>
    <row r="285" spans="1:8" ht="37.5" x14ac:dyDescent="0.3">
      <c r="A285" s="99" t="s">
        <v>371</v>
      </c>
      <c r="B285" s="79" t="s">
        <v>238</v>
      </c>
      <c r="C285" s="72" t="s">
        <v>372</v>
      </c>
      <c r="D285" s="107">
        <f>D287+D286</f>
        <v>2491.37</v>
      </c>
      <c r="E285" s="107">
        <f>E287+E286</f>
        <v>2491.37</v>
      </c>
      <c r="F285" s="25"/>
      <c r="G285" s="21"/>
      <c r="H285" s="3"/>
    </row>
    <row r="286" spans="1:8" ht="75" x14ac:dyDescent="0.3">
      <c r="A286" s="49" t="s">
        <v>7</v>
      </c>
      <c r="B286" s="83" t="s">
        <v>239</v>
      </c>
      <c r="C286" s="45">
        <v>100</v>
      </c>
      <c r="D286" s="96">
        <v>1810.37</v>
      </c>
      <c r="E286" s="96">
        <v>1810.37</v>
      </c>
      <c r="F286" s="25"/>
      <c r="G286" s="21"/>
      <c r="H286" s="3"/>
    </row>
    <row r="287" spans="1:8" ht="37.5" x14ac:dyDescent="0.3">
      <c r="A287" s="46" t="s">
        <v>8</v>
      </c>
      <c r="B287" s="83" t="s">
        <v>239</v>
      </c>
      <c r="C287" s="45">
        <v>200</v>
      </c>
      <c r="D287" s="96">
        <v>681</v>
      </c>
      <c r="E287" s="96">
        <v>681</v>
      </c>
      <c r="F287" s="25"/>
      <c r="G287" s="21"/>
      <c r="H287" s="3"/>
    </row>
    <row r="288" spans="1:8" ht="56.25" x14ac:dyDescent="0.3">
      <c r="A288" s="98" t="s">
        <v>406</v>
      </c>
      <c r="B288" s="79" t="s">
        <v>361</v>
      </c>
      <c r="C288" s="71" t="s">
        <v>372</v>
      </c>
      <c r="D288" s="107">
        <f>D289+D290+D291</f>
        <v>16893.79</v>
      </c>
      <c r="E288" s="107">
        <f>E289+E290+E291</f>
        <v>16893.79</v>
      </c>
      <c r="F288" s="25"/>
      <c r="G288" s="21"/>
      <c r="H288" s="3"/>
    </row>
    <row r="289" spans="1:8" ht="75" x14ac:dyDescent="0.3">
      <c r="A289" s="49" t="s">
        <v>7</v>
      </c>
      <c r="B289" s="83" t="s">
        <v>360</v>
      </c>
      <c r="C289" s="45">
        <v>100</v>
      </c>
      <c r="D289" s="96">
        <v>8346.64</v>
      </c>
      <c r="E289" s="96">
        <v>8346.64</v>
      </c>
      <c r="F289" s="25"/>
      <c r="G289" s="21"/>
      <c r="H289" s="3"/>
    </row>
    <row r="290" spans="1:8" ht="37.5" x14ac:dyDescent="0.3">
      <c r="A290" s="46" t="s">
        <v>8</v>
      </c>
      <c r="B290" s="83" t="s">
        <v>360</v>
      </c>
      <c r="C290" s="45">
        <v>200</v>
      </c>
      <c r="D290" s="104">
        <v>5230.8999999999996</v>
      </c>
      <c r="E290" s="104">
        <v>5230.8999999999996</v>
      </c>
      <c r="F290" s="25"/>
      <c r="G290" s="21"/>
      <c r="H290" s="3"/>
    </row>
    <row r="291" spans="1:8" ht="18.75" x14ac:dyDescent="0.3">
      <c r="A291" s="46" t="s">
        <v>10</v>
      </c>
      <c r="B291" s="83" t="s">
        <v>360</v>
      </c>
      <c r="C291" s="45">
        <v>800</v>
      </c>
      <c r="D291" s="138">
        <v>3316.25</v>
      </c>
      <c r="E291" s="138">
        <v>3316.25</v>
      </c>
      <c r="F291" s="25"/>
      <c r="G291" s="21"/>
      <c r="H291" s="3"/>
    </row>
    <row r="292" spans="1:8" ht="18.75" x14ac:dyDescent="0.3">
      <c r="A292" s="46" t="s">
        <v>481</v>
      </c>
      <c r="B292" s="79" t="s">
        <v>488</v>
      </c>
      <c r="C292" s="71" t="s">
        <v>372</v>
      </c>
      <c r="D292" s="138">
        <f>D293+D295</f>
        <v>951.8900000000001</v>
      </c>
      <c r="E292" s="138">
        <f>E293+E295</f>
        <v>0</v>
      </c>
      <c r="F292" s="25"/>
      <c r="G292" s="21"/>
      <c r="H292" s="3"/>
    </row>
    <row r="293" spans="1:8" ht="75" x14ac:dyDescent="0.3">
      <c r="A293" s="156" t="s">
        <v>486</v>
      </c>
      <c r="B293" s="83" t="s">
        <v>512</v>
      </c>
      <c r="C293" s="72" t="s">
        <v>372</v>
      </c>
      <c r="D293" s="138">
        <f>D294</f>
        <v>810.84</v>
      </c>
      <c r="E293" s="138">
        <f>E294</f>
        <v>0</v>
      </c>
      <c r="F293" s="25"/>
      <c r="G293" s="21"/>
      <c r="H293" s="3"/>
    </row>
    <row r="294" spans="1:8" ht="37.5" x14ac:dyDescent="0.3">
      <c r="A294" s="46" t="s">
        <v>8</v>
      </c>
      <c r="B294" s="83" t="s">
        <v>512</v>
      </c>
      <c r="C294" s="45">
        <v>200</v>
      </c>
      <c r="D294" s="138">
        <v>810.84</v>
      </c>
      <c r="E294" s="138">
        <v>0</v>
      </c>
      <c r="F294" s="25"/>
      <c r="G294" s="21"/>
      <c r="H294" s="3"/>
    </row>
    <row r="295" spans="1:8" ht="75" x14ac:dyDescent="0.3">
      <c r="A295" s="156" t="s">
        <v>487</v>
      </c>
      <c r="B295" s="83" t="s">
        <v>513</v>
      </c>
      <c r="C295" s="72" t="s">
        <v>372</v>
      </c>
      <c r="D295" s="138">
        <f>D296</f>
        <v>141.05000000000001</v>
      </c>
      <c r="E295" s="138">
        <f>E296</f>
        <v>0</v>
      </c>
      <c r="F295" s="25"/>
      <c r="G295" s="21"/>
      <c r="H295" s="3"/>
    </row>
    <row r="296" spans="1:8" ht="37.5" x14ac:dyDescent="0.3">
      <c r="A296" s="46" t="s">
        <v>8</v>
      </c>
      <c r="B296" s="83" t="s">
        <v>513</v>
      </c>
      <c r="C296" s="45">
        <v>200</v>
      </c>
      <c r="D296" s="138">
        <v>141.05000000000001</v>
      </c>
      <c r="E296" s="138">
        <v>0</v>
      </c>
      <c r="F296" s="25"/>
      <c r="G296" s="21"/>
      <c r="H296" s="3"/>
    </row>
    <row r="297" spans="1:8" ht="75" x14ac:dyDescent="0.3">
      <c r="A297" s="43" t="s">
        <v>311</v>
      </c>
      <c r="B297" s="79" t="s">
        <v>124</v>
      </c>
      <c r="C297" s="72" t="s">
        <v>372</v>
      </c>
      <c r="D297" s="107">
        <f>D298+D307</f>
        <v>3207.1000000000004</v>
      </c>
      <c r="E297" s="107">
        <f>E298+E307</f>
        <v>3207.1000000000004</v>
      </c>
      <c r="F297" s="25"/>
      <c r="G297" s="21"/>
      <c r="H297" s="3"/>
    </row>
    <row r="298" spans="1:8" ht="37.5" x14ac:dyDescent="0.3">
      <c r="A298" s="66" t="s">
        <v>312</v>
      </c>
      <c r="B298" s="79" t="s">
        <v>123</v>
      </c>
      <c r="C298" s="72" t="s">
        <v>372</v>
      </c>
      <c r="D298" s="107">
        <f>D299+D302+D304</f>
        <v>2899.09</v>
      </c>
      <c r="E298" s="107">
        <f>E299+E302+E304</f>
        <v>2899.09</v>
      </c>
      <c r="F298" s="25"/>
      <c r="G298" s="21"/>
      <c r="H298" s="3"/>
    </row>
    <row r="299" spans="1:8" ht="37.5" x14ac:dyDescent="0.3">
      <c r="A299" s="49" t="s">
        <v>13</v>
      </c>
      <c r="B299" s="83" t="s">
        <v>120</v>
      </c>
      <c r="C299" s="72" t="s">
        <v>372</v>
      </c>
      <c r="D299" s="104">
        <f>D300+D301</f>
        <v>339.46</v>
      </c>
      <c r="E299" s="104">
        <f>E300+E301</f>
        <v>339.46</v>
      </c>
      <c r="F299" s="25"/>
      <c r="G299" s="21"/>
      <c r="H299" s="3"/>
    </row>
    <row r="300" spans="1:8" ht="75" x14ac:dyDescent="0.3">
      <c r="A300" s="49" t="s">
        <v>7</v>
      </c>
      <c r="B300" s="83" t="s">
        <v>120</v>
      </c>
      <c r="C300" s="45">
        <v>100</v>
      </c>
      <c r="D300" s="96">
        <v>46.62</v>
      </c>
      <c r="E300" s="96">
        <v>46.62</v>
      </c>
      <c r="F300" s="25"/>
      <c r="G300" s="21"/>
      <c r="H300" s="3"/>
    </row>
    <row r="301" spans="1:8" ht="37.5" x14ac:dyDescent="0.3">
      <c r="A301" s="49" t="s">
        <v>8</v>
      </c>
      <c r="B301" s="83" t="s">
        <v>120</v>
      </c>
      <c r="C301" s="45">
        <v>200</v>
      </c>
      <c r="D301" s="96">
        <v>292.83999999999997</v>
      </c>
      <c r="E301" s="96">
        <v>292.83999999999997</v>
      </c>
      <c r="F301" s="25"/>
      <c r="G301" s="21"/>
      <c r="H301" s="3"/>
    </row>
    <row r="302" spans="1:8" ht="37.5" x14ac:dyDescent="0.3">
      <c r="A302" s="46" t="s">
        <v>14</v>
      </c>
      <c r="B302" s="83" t="s">
        <v>121</v>
      </c>
      <c r="C302" s="72" t="s">
        <v>372</v>
      </c>
      <c r="D302" s="104">
        <f>D303</f>
        <v>1357.22</v>
      </c>
      <c r="E302" s="104">
        <f>E303</f>
        <v>1357.22</v>
      </c>
      <c r="F302" s="25"/>
      <c r="G302" s="21"/>
      <c r="H302" s="3"/>
    </row>
    <row r="303" spans="1:8" ht="75" x14ac:dyDescent="0.3">
      <c r="A303" s="49" t="s">
        <v>7</v>
      </c>
      <c r="B303" s="83" t="s">
        <v>121</v>
      </c>
      <c r="C303" s="45">
        <v>100</v>
      </c>
      <c r="D303" s="96">
        <v>1357.22</v>
      </c>
      <c r="E303" s="96">
        <v>1357.22</v>
      </c>
      <c r="F303" s="25"/>
      <c r="G303" s="21"/>
      <c r="H303" s="3"/>
    </row>
    <row r="304" spans="1:8" ht="37.5" x14ac:dyDescent="0.3">
      <c r="A304" s="46" t="s">
        <v>19</v>
      </c>
      <c r="B304" s="83" t="s">
        <v>122</v>
      </c>
      <c r="C304" s="72" t="s">
        <v>372</v>
      </c>
      <c r="D304" s="84">
        <f>D305+D306</f>
        <v>1202.4099999999999</v>
      </c>
      <c r="E304" s="84">
        <f>E305+E306</f>
        <v>1202.4099999999999</v>
      </c>
      <c r="F304" s="25"/>
      <c r="G304" s="21"/>
      <c r="H304" s="3"/>
    </row>
    <row r="305" spans="1:12" ht="75" x14ac:dyDescent="0.3">
      <c r="A305" s="49" t="s">
        <v>7</v>
      </c>
      <c r="B305" s="83" t="s">
        <v>122</v>
      </c>
      <c r="C305" s="45">
        <v>100</v>
      </c>
      <c r="D305" s="96">
        <v>951.27</v>
      </c>
      <c r="E305" s="96">
        <v>951.27</v>
      </c>
      <c r="F305" s="25"/>
      <c r="G305" s="21"/>
      <c r="H305" s="3"/>
    </row>
    <row r="306" spans="1:12" ht="37.5" x14ac:dyDescent="0.3">
      <c r="A306" s="46" t="s">
        <v>8</v>
      </c>
      <c r="B306" s="83" t="s">
        <v>122</v>
      </c>
      <c r="C306" s="45">
        <v>200</v>
      </c>
      <c r="D306" s="96">
        <v>251.14</v>
      </c>
      <c r="E306" s="96">
        <v>251.14</v>
      </c>
      <c r="F306" s="25"/>
      <c r="G306" s="21"/>
      <c r="H306" s="3"/>
    </row>
    <row r="307" spans="1:12" ht="37.5" x14ac:dyDescent="0.3">
      <c r="A307" s="100" t="s">
        <v>407</v>
      </c>
      <c r="B307" s="79" t="s">
        <v>408</v>
      </c>
      <c r="C307" s="72" t="s">
        <v>372</v>
      </c>
      <c r="D307" s="84">
        <f>D308</f>
        <v>308.01</v>
      </c>
      <c r="E307" s="84">
        <f>E308</f>
        <v>308.01</v>
      </c>
      <c r="F307" s="25"/>
      <c r="G307" s="21"/>
      <c r="H307" s="3"/>
    </row>
    <row r="308" spans="1:12" ht="37.5" x14ac:dyDescent="0.3">
      <c r="A308" s="101" t="s">
        <v>245</v>
      </c>
      <c r="B308" s="83" t="s">
        <v>409</v>
      </c>
      <c r="C308" s="72" t="s">
        <v>372</v>
      </c>
      <c r="D308" s="84">
        <f>D309+D310</f>
        <v>308.01</v>
      </c>
      <c r="E308" s="84">
        <f>E309+E310</f>
        <v>308.01</v>
      </c>
      <c r="F308" s="25"/>
      <c r="G308" s="21"/>
      <c r="H308" s="3"/>
    </row>
    <row r="309" spans="1:12" ht="37.5" x14ac:dyDescent="0.3">
      <c r="A309" s="46" t="s">
        <v>8</v>
      </c>
      <c r="B309" s="83" t="s">
        <v>409</v>
      </c>
      <c r="C309" s="45">
        <v>200</v>
      </c>
      <c r="D309" s="96">
        <v>277.01</v>
      </c>
      <c r="E309" s="96">
        <v>277.01</v>
      </c>
      <c r="F309" s="25"/>
      <c r="G309" s="21"/>
      <c r="H309" s="3"/>
    </row>
    <row r="310" spans="1:12" ht="18.75" x14ac:dyDescent="0.3">
      <c r="A310" s="49" t="s">
        <v>10</v>
      </c>
      <c r="B310" s="83" t="s">
        <v>409</v>
      </c>
      <c r="C310" s="45">
        <v>800</v>
      </c>
      <c r="D310" s="96">
        <v>31</v>
      </c>
      <c r="E310" s="96">
        <v>31</v>
      </c>
      <c r="F310" s="25"/>
      <c r="G310" s="21"/>
      <c r="H310" s="3"/>
    </row>
    <row r="311" spans="1:12" ht="93.75" x14ac:dyDescent="0.3">
      <c r="A311" s="60" t="s">
        <v>313</v>
      </c>
      <c r="B311" s="79" t="s">
        <v>94</v>
      </c>
      <c r="C311" s="72" t="s">
        <v>372</v>
      </c>
      <c r="D311" s="80">
        <f>D312+D327+D354+D361+D368+D376+D385+D396+D350+D344+D347</f>
        <v>913170.15599999996</v>
      </c>
      <c r="E311" s="80">
        <f>E312+E327+E354+E361+E368+E376+E385+E396+E350+E344+E347</f>
        <v>899295.46499999997</v>
      </c>
      <c r="F311" s="25"/>
      <c r="G311" s="21"/>
      <c r="H311" s="3"/>
    </row>
    <row r="312" spans="1:12" ht="37.5" x14ac:dyDescent="0.3">
      <c r="A312" s="47" t="s">
        <v>314</v>
      </c>
      <c r="B312" s="79" t="s">
        <v>95</v>
      </c>
      <c r="C312" s="72" t="s">
        <v>372</v>
      </c>
      <c r="D312" s="80">
        <f>D313+D317+D320+D324</f>
        <v>300927.07999999996</v>
      </c>
      <c r="E312" s="80">
        <f>E313+E317+E320+E324</f>
        <v>296989.49</v>
      </c>
      <c r="F312" s="25"/>
      <c r="G312" s="21"/>
      <c r="H312" s="3"/>
    </row>
    <row r="313" spans="1:12" ht="37.5" x14ac:dyDescent="0.3">
      <c r="A313" s="46" t="s">
        <v>89</v>
      </c>
      <c r="B313" s="83" t="s">
        <v>96</v>
      </c>
      <c r="C313" s="72" t="s">
        <v>372</v>
      </c>
      <c r="D313" s="84">
        <f>D314+D315+D316</f>
        <v>184987.51999999999</v>
      </c>
      <c r="E313" s="84">
        <f>E314+E315+E316</f>
        <v>180867.46</v>
      </c>
      <c r="F313" s="25"/>
      <c r="G313" s="21"/>
      <c r="H313" s="3"/>
    </row>
    <row r="314" spans="1:12" ht="75" x14ac:dyDescent="0.3">
      <c r="A314" s="46" t="s">
        <v>15</v>
      </c>
      <c r="B314" s="83" t="s">
        <v>96</v>
      </c>
      <c r="C314" s="45">
        <v>100</v>
      </c>
      <c r="D314" s="96">
        <v>132047.96</v>
      </c>
      <c r="E314" s="96">
        <v>137928.29999999999</v>
      </c>
      <c r="F314" s="25"/>
      <c r="G314" s="21"/>
      <c r="H314" s="3"/>
      <c r="L314" s="113"/>
    </row>
    <row r="315" spans="1:12" ht="37.5" x14ac:dyDescent="0.3">
      <c r="A315" s="46" t="s">
        <v>8</v>
      </c>
      <c r="B315" s="83" t="s">
        <v>96</v>
      </c>
      <c r="C315" s="45">
        <v>200</v>
      </c>
      <c r="D315" s="96">
        <v>46153.74</v>
      </c>
      <c r="E315" s="96">
        <f>36153.74-0.4</f>
        <v>36153.339999999997</v>
      </c>
      <c r="F315" s="25"/>
      <c r="G315" s="21"/>
      <c r="H315" s="3"/>
      <c r="K315" s="2">
        <v>600</v>
      </c>
    </row>
    <row r="316" spans="1:12" ht="18.75" x14ac:dyDescent="0.3">
      <c r="A316" s="46" t="s">
        <v>10</v>
      </c>
      <c r="B316" s="83" t="s">
        <v>96</v>
      </c>
      <c r="C316" s="45">
        <v>800</v>
      </c>
      <c r="D316" s="96">
        <v>6785.82</v>
      </c>
      <c r="E316" s="96">
        <v>6785.82</v>
      </c>
      <c r="F316" s="25"/>
      <c r="G316" s="21"/>
      <c r="H316" s="3"/>
    </row>
    <row r="317" spans="1:12" ht="75" x14ac:dyDescent="0.3">
      <c r="A317" s="46" t="s">
        <v>261</v>
      </c>
      <c r="B317" s="83" t="s">
        <v>97</v>
      </c>
      <c r="C317" s="72" t="s">
        <v>372</v>
      </c>
      <c r="D317" s="84">
        <f>D318+D319</f>
        <v>9297.8799999999992</v>
      </c>
      <c r="E317" s="84">
        <f>E318+E319</f>
        <v>9297.8799999999992</v>
      </c>
      <c r="F317" s="25"/>
      <c r="G317" s="21"/>
      <c r="H317" s="3"/>
    </row>
    <row r="318" spans="1:12" ht="37.5" x14ac:dyDescent="0.3">
      <c r="A318" s="46" t="s">
        <v>8</v>
      </c>
      <c r="B318" s="83" t="s">
        <v>97</v>
      </c>
      <c r="C318" s="45">
        <v>200</v>
      </c>
      <c r="D318" s="96">
        <v>155.88</v>
      </c>
      <c r="E318" s="96">
        <v>155.88</v>
      </c>
      <c r="F318" s="25"/>
      <c r="G318" s="21"/>
      <c r="H318" s="3"/>
    </row>
    <row r="319" spans="1:12" ht="18.75" x14ac:dyDescent="0.3">
      <c r="A319" s="46" t="s">
        <v>9</v>
      </c>
      <c r="B319" s="83" t="s">
        <v>97</v>
      </c>
      <c r="C319" s="45">
        <v>300</v>
      </c>
      <c r="D319" s="96">
        <v>9142</v>
      </c>
      <c r="E319" s="96">
        <v>9142</v>
      </c>
      <c r="F319" s="25"/>
      <c r="G319" s="21"/>
      <c r="H319" s="3"/>
    </row>
    <row r="320" spans="1:12" ht="112.5" x14ac:dyDescent="0.3">
      <c r="A320" s="64" t="s">
        <v>262</v>
      </c>
      <c r="B320" s="83" t="s">
        <v>130</v>
      </c>
      <c r="C320" s="72" t="s">
        <v>372</v>
      </c>
      <c r="D320" s="84">
        <f>D321+D322+D323</f>
        <v>101897.51</v>
      </c>
      <c r="E320" s="84">
        <f>E321+E322+E323</f>
        <v>101897.51</v>
      </c>
      <c r="F320" s="25"/>
      <c r="G320" s="21"/>
      <c r="H320" s="3"/>
    </row>
    <row r="321" spans="1:12" ht="75" x14ac:dyDescent="0.3">
      <c r="A321" s="46" t="s">
        <v>15</v>
      </c>
      <c r="B321" s="83" t="s">
        <v>130</v>
      </c>
      <c r="C321" s="45">
        <v>100</v>
      </c>
      <c r="D321" s="96">
        <v>99282.26</v>
      </c>
      <c r="E321" s="96">
        <v>99282.26</v>
      </c>
      <c r="F321" s="25"/>
      <c r="G321" s="21"/>
      <c r="H321" s="3"/>
    </row>
    <row r="322" spans="1:12" ht="37.5" x14ac:dyDescent="0.3">
      <c r="A322" s="46" t="s">
        <v>8</v>
      </c>
      <c r="B322" s="83" t="s">
        <v>130</v>
      </c>
      <c r="C322" s="45">
        <v>200</v>
      </c>
      <c r="D322" s="96">
        <v>577.29999999999995</v>
      </c>
      <c r="E322" s="96">
        <v>577.29999999999995</v>
      </c>
      <c r="F322" s="25"/>
      <c r="G322" s="21"/>
      <c r="H322" s="3"/>
    </row>
    <row r="323" spans="1:12" ht="18.75" x14ac:dyDescent="0.3">
      <c r="A323" s="46" t="s">
        <v>10</v>
      </c>
      <c r="B323" s="83" t="s">
        <v>130</v>
      </c>
      <c r="C323" s="45">
        <v>800</v>
      </c>
      <c r="D323" s="96">
        <v>2037.95</v>
      </c>
      <c r="E323" s="96">
        <v>2037.95</v>
      </c>
      <c r="F323" s="25"/>
      <c r="G323" s="21"/>
      <c r="H323" s="3"/>
    </row>
    <row r="324" spans="1:12" ht="93.75" x14ac:dyDescent="0.3">
      <c r="A324" s="46" t="s">
        <v>337</v>
      </c>
      <c r="B324" s="83" t="s">
        <v>98</v>
      </c>
      <c r="C324" s="72" t="s">
        <v>372</v>
      </c>
      <c r="D324" s="84">
        <f>D325+D326</f>
        <v>4744.17</v>
      </c>
      <c r="E324" s="84">
        <f>E325+E326</f>
        <v>4926.6400000000003</v>
      </c>
      <c r="F324" s="25"/>
      <c r="G324" s="21"/>
      <c r="H324" s="3"/>
    </row>
    <row r="325" spans="1:12" ht="75" x14ac:dyDescent="0.3">
      <c r="A325" s="46" t="s">
        <v>15</v>
      </c>
      <c r="B325" s="83" t="s">
        <v>98</v>
      </c>
      <c r="C325" s="45">
        <v>100</v>
      </c>
      <c r="D325" s="96">
        <v>3682.47</v>
      </c>
      <c r="E325" s="96">
        <v>3864.94</v>
      </c>
      <c r="F325" s="25"/>
      <c r="G325" s="21"/>
      <c r="H325" s="3"/>
    </row>
    <row r="326" spans="1:12" ht="18.75" x14ac:dyDescent="0.3">
      <c r="A326" s="46" t="s">
        <v>9</v>
      </c>
      <c r="B326" s="83" t="s">
        <v>98</v>
      </c>
      <c r="C326" s="45">
        <v>300</v>
      </c>
      <c r="D326" s="96">
        <v>1061.7</v>
      </c>
      <c r="E326" s="96">
        <v>1061.7</v>
      </c>
      <c r="F326" s="25"/>
      <c r="G326" s="21"/>
      <c r="H326" s="3"/>
    </row>
    <row r="327" spans="1:12" ht="18.75" x14ac:dyDescent="0.3">
      <c r="A327" s="47" t="s">
        <v>315</v>
      </c>
      <c r="B327" s="79" t="s">
        <v>99</v>
      </c>
      <c r="C327" s="71" t="s">
        <v>372</v>
      </c>
      <c r="D327" s="80">
        <f>D328+D337+D341+D335+D333</f>
        <v>482770.54000000004</v>
      </c>
      <c r="E327" s="80">
        <f>E328+E337+E341+E335+E333</f>
        <v>473577.30000000005</v>
      </c>
      <c r="F327" s="25"/>
      <c r="G327" s="21"/>
      <c r="H327" s="3"/>
    </row>
    <row r="328" spans="1:12" ht="37.5" x14ac:dyDescent="0.3">
      <c r="A328" s="46" t="s">
        <v>55</v>
      </c>
      <c r="B328" s="83" t="s">
        <v>100</v>
      </c>
      <c r="C328" s="72" t="s">
        <v>372</v>
      </c>
      <c r="D328" s="84">
        <f>D329+D330+D332+D331</f>
        <v>143051.97</v>
      </c>
      <c r="E328" s="84">
        <f>E329+E330+E332+E331</f>
        <v>132416.99</v>
      </c>
      <c r="F328" s="25"/>
      <c r="G328" s="21"/>
      <c r="H328" s="3"/>
    </row>
    <row r="329" spans="1:12" ht="75" x14ac:dyDescent="0.3">
      <c r="A329" s="46" t="s">
        <v>15</v>
      </c>
      <c r="B329" s="83" t="s">
        <v>100</v>
      </c>
      <c r="C329" s="45">
        <v>100</v>
      </c>
      <c r="D329" s="84">
        <v>91683.79</v>
      </c>
      <c r="E329" s="84">
        <v>91683.79</v>
      </c>
      <c r="F329" s="25"/>
      <c r="G329" s="21"/>
      <c r="H329" s="3"/>
    </row>
    <row r="330" spans="1:12" ht="37.5" x14ac:dyDescent="0.3">
      <c r="A330" s="46" t="s">
        <v>8</v>
      </c>
      <c r="B330" s="83" t="s">
        <v>100</v>
      </c>
      <c r="C330" s="45">
        <v>200</v>
      </c>
      <c r="D330" s="96">
        <f>44976.76</f>
        <v>44976.76</v>
      </c>
      <c r="E330" s="96">
        <f>34327.3+14.48</f>
        <v>34341.780000000006</v>
      </c>
      <c r="F330" s="25"/>
      <c r="G330" s="21"/>
      <c r="H330" s="3"/>
      <c r="L330" s="113"/>
    </row>
    <row r="331" spans="1:12" ht="18.75" x14ac:dyDescent="0.3">
      <c r="A331" s="46" t="s">
        <v>9</v>
      </c>
      <c r="B331" s="83" t="s">
        <v>100</v>
      </c>
      <c r="C331" s="45">
        <v>300</v>
      </c>
      <c r="D331" s="96">
        <v>1748.47</v>
      </c>
      <c r="E331" s="96">
        <v>1748.47</v>
      </c>
      <c r="F331" s="25"/>
      <c r="G331" s="21"/>
      <c r="H331" s="3"/>
    </row>
    <row r="332" spans="1:12" ht="18.75" x14ac:dyDescent="0.3">
      <c r="A332" s="46" t="s">
        <v>10</v>
      </c>
      <c r="B332" s="83" t="s">
        <v>100</v>
      </c>
      <c r="C332" s="45">
        <v>800</v>
      </c>
      <c r="D332" s="96">
        <v>4642.95</v>
      </c>
      <c r="E332" s="96">
        <v>4642.95</v>
      </c>
      <c r="F332" s="25"/>
      <c r="G332" s="21"/>
      <c r="H332" s="3"/>
    </row>
    <row r="333" spans="1:12" ht="56.25" x14ac:dyDescent="0.3">
      <c r="A333" s="46" t="s">
        <v>355</v>
      </c>
      <c r="B333" s="83" t="s">
        <v>356</v>
      </c>
      <c r="C333" s="72" t="s">
        <v>372</v>
      </c>
      <c r="D333" s="84">
        <f>D334</f>
        <v>24552.47</v>
      </c>
      <c r="E333" s="84">
        <f>E334</f>
        <v>24552.47</v>
      </c>
      <c r="F333" s="25"/>
      <c r="G333" s="21"/>
      <c r="H333" s="3"/>
    </row>
    <row r="334" spans="1:12" ht="75" x14ac:dyDescent="0.3">
      <c r="A334" s="52" t="s">
        <v>15</v>
      </c>
      <c r="B334" s="83" t="s">
        <v>356</v>
      </c>
      <c r="C334" s="45">
        <v>100</v>
      </c>
      <c r="D334" s="96">
        <v>24552.47</v>
      </c>
      <c r="E334" s="96">
        <v>24552.47</v>
      </c>
      <c r="F334" s="25"/>
      <c r="G334" s="21"/>
      <c r="H334" s="3"/>
    </row>
    <row r="335" spans="1:12" ht="56.25" x14ac:dyDescent="0.3">
      <c r="A335" s="52" t="s">
        <v>345</v>
      </c>
      <c r="B335" s="83" t="s">
        <v>346</v>
      </c>
      <c r="C335" s="72" t="s">
        <v>372</v>
      </c>
      <c r="D335" s="84">
        <f>D336</f>
        <v>39143.760000000002</v>
      </c>
      <c r="E335" s="84">
        <f>E336</f>
        <v>39143.760000000002</v>
      </c>
      <c r="F335" s="25"/>
      <c r="G335" s="21"/>
      <c r="H335" s="3"/>
    </row>
    <row r="336" spans="1:12" ht="37.5" x14ac:dyDescent="0.3">
      <c r="A336" s="52" t="s">
        <v>8</v>
      </c>
      <c r="B336" s="83" t="s">
        <v>346</v>
      </c>
      <c r="C336" s="45">
        <v>200</v>
      </c>
      <c r="D336" s="84">
        <v>39143.760000000002</v>
      </c>
      <c r="E336" s="84">
        <v>39143.760000000002</v>
      </c>
      <c r="F336" s="25"/>
      <c r="G336" s="21"/>
      <c r="H336" s="3"/>
    </row>
    <row r="337" spans="1:8" ht="168.75" x14ac:dyDescent="0.3">
      <c r="A337" s="64" t="s">
        <v>263</v>
      </c>
      <c r="B337" s="83" t="s">
        <v>131</v>
      </c>
      <c r="C337" s="72" t="s">
        <v>372</v>
      </c>
      <c r="D337" s="84">
        <f>D338+D339+D340</f>
        <v>265694.76999999996</v>
      </c>
      <c r="E337" s="84">
        <f>E338+E339+E340</f>
        <v>266739.32</v>
      </c>
      <c r="F337" s="25"/>
      <c r="G337" s="21"/>
      <c r="H337" s="3"/>
    </row>
    <row r="338" spans="1:8" ht="75" x14ac:dyDescent="0.3">
      <c r="A338" s="46" t="s">
        <v>15</v>
      </c>
      <c r="B338" s="83" t="s">
        <v>131</v>
      </c>
      <c r="C338" s="45">
        <v>100</v>
      </c>
      <c r="D338" s="96">
        <v>255557.49</v>
      </c>
      <c r="E338" s="96">
        <v>256570.69</v>
      </c>
      <c r="F338" s="25"/>
      <c r="G338" s="21"/>
      <c r="H338" s="3"/>
    </row>
    <row r="339" spans="1:8" ht="37.5" x14ac:dyDescent="0.3">
      <c r="A339" s="46" t="s">
        <v>8</v>
      </c>
      <c r="B339" s="83" t="s">
        <v>131</v>
      </c>
      <c r="C339" s="45">
        <v>200</v>
      </c>
      <c r="D339" s="96">
        <v>2166.4299999999998</v>
      </c>
      <c r="E339" s="96">
        <v>2166.4299999999998</v>
      </c>
      <c r="F339" s="25"/>
      <c r="G339" s="21"/>
      <c r="H339" s="3"/>
    </row>
    <row r="340" spans="1:8" ht="18.75" x14ac:dyDescent="0.3">
      <c r="A340" s="46" t="s">
        <v>10</v>
      </c>
      <c r="B340" s="83" t="s">
        <v>131</v>
      </c>
      <c r="C340" s="45">
        <v>800</v>
      </c>
      <c r="D340" s="96">
        <v>7970.85</v>
      </c>
      <c r="E340" s="96">
        <v>8002.2</v>
      </c>
      <c r="F340" s="25"/>
      <c r="G340" s="21"/>
      <c r="H340" s="3"/>
    </row>
    <row r="341" spans="1:8" ht="93.75" x14ac:dyDescent="0.3">
      <c r="A341" s="46" t="s">
        <v>337</v>
      </c>
      <c r="B341" s="83" t="s">
        <v>101</v>
      </c>
      <c r="C341" s="72" t="s">
        <v>372</v>
      </c>
      <c r="D341" s="103">
        <f>D342+D343</f>
        <v>10327.57</v>
      </c>
      <c r="E341" s="103">
        <f>E342+E343</f>
        <v>10724.76</v>
      </c>
      <c r="F341" s="25"/>
      <c r="G341" s="21"/>
      <c r="H341" s="3"/>
    </row>
    <row r="342" spans="1:8" ht="75" x14ac:dyDescent="0.3">
      <c r="A342" s="46" t="s">
        <v>15</v>
      </c>
      <c r="B342" s="83" t="s">
        <v>101</v>
      </c>
      <c r="C342" s="45">
        <v>100</v>
      </c>
      <c r="D342" s="96">
        <v>9097.2099999999991</v>
      </c>
      <c r="E342" s="96">
        <v>9494.43</v>
      </c>
      <c r="F342" s="25"/>
      <c r="G342" s="21"/>
      <c r="H342" s="3"/>
    </row>
    <row r="343" spans="1:8" ht="18.75" x14ac:dyDescent="0.3">
      <c r="A343" s="46" t="s">
        <v>9</v>
      </c>
      <c r="B343" s="83" t="s">
        <v>101</v>
      </c>
      <c r="C343" s="45">
        <v>300</v>
      </c>
      <c r="D343" s="96">
        <v>1230.3599999999999</v>
      </c>
      <c r="E343" s="96">
        <v>1230.33</v>
      </c>
      <c r="F343" s="25"/>
      <c r="G343" s="21"/>
      <c r="H343" s="3"/>
    </row>
    <row r="344" spans="1:8" ht="131.25" x14ac:dyDescent="0.3">
      <c r="A344" s="155" t="s">
        <v>474</v>
      </c>
      <c r="B344" s="79" t="s">
        <v>375</v>
      </c>
      <c r="C344" s="71" t="s">
        <v>372</v>
      </c>
      <c r="D344" s="80">
        <f>D345+D346</f>
        <v>17880.776000000002</v>
      </c>
      <c r="E344" s="80">
        <f>E345+E346</f>
        <v>17880.78</v>
      </c>
      <c r="F344" s="25"/>
      <c r="G344" s="21"/>
      <c r="H344" s="3"/>
    </row>
    <row r="345" spans="1:8" ht="75" x14ac:dyDescent="0.3">
      <c r="A345" s="46" t="s">
        <v>15</v>
      </c>
      <c r="B345" s="83" t="s">
        <v>375</v>
      </c>
      <c r="C345" s="45">
        <v>100</v>
      </c>
      <c r="D345" s="96">
        <f>13616.128+716.64</f>
        <v>14332.768</v>
      </c>
      <c r="E345" s="96">
        <v>17880.78</v>
      </c>
      <c r="F345" s="25"/>
      <c r="G345" s="21"/>
      <c r="H345" s="3"/>
    </row>
    <row r="346" spans="1:8" ht="37.5" x14ac:dyDescent="0.3">
      <c r="A346" s="46" t="s">
        <v>8</v>
      </c>
      <c r="B346" s="83" t="s">
        <v>375</v>
      </c>
      <c r="C346" s="45">
        <v>200</v>
      </c>
      <c r="D346" s="96">
        <f>3370.608+177.4</f>
        <v>3548.0080000000003</v>
      </c>
      <c r="E346" s="96">
        <v>0</v>
      </c>
      <c r="F346" s="25"/>
      <c r="G346" s="21"/>
      <c r="H346" s="3"/>
    </row>
    <row r="347" spans="1:8" ht="37.5" x14ac:dyDescent="0.3">
      <c r="A347" s="47" t="s">
        <v>451</v>
      </c>
      <c r="B347" s="79" t="s">
        <v>453</v>
      </c>
      <c r="C347" s="71" t="s">
        <v>372</v>
      </c>
      <c r="D347" s="140">
        <f>D348</f>
        <v>0</v>
      </c>
      <c r="E347" s="140">
        <f>E348</f>
        <v>1604.2649999999999</v>
      </c>
      <c r="F347" s="25"/>
      <c r="G347" s="21"/>
      <c r="H347" s="3"/>
    </row>
    <row r="348" spans="1:8" ht="56.25" x14ac:dyDescent="0.3">
      <c r="A348" s="67" t="s">
        <v>452</v>
      </c>
      <c r="B348" s="83" t="s">
        <v>453</v>
      </c>
      <c r="C348" s="72" t="s">
        <v>372</v>
      </c>
      <c r="D348" s="96">
        <f>D349</f>
        <v>0</v>
      </c>
      <c r="E348" s="96">
        <f>E349</f>
        <v>1604.2649999999999</v>
      </c>
      <c r="F348" s="25"/>
      <c r="G348" s="21"/>
      <c r="H348" s="3"/>
    </row>
    <row r="349" spans="1:8" ht="37.5" x14ac:dyDescent="0.3">
      <c r="A349" s="46" t="s">
        <v>8</v>
      </c>
      <c r="B349" s="83" t="s">
        <v>453</v>
      </c>
      <c r="C349" s="45">
        <v>200</v>
      </c>
      <c r="D349" s="96">
        <v>0</v>
      </c>
      <c r="E349" s="96">
        <f>1602.665+1.6</f>
        <v>1604.2649999999999</v>
      </c>
      <c r="F349" s="25"/>
      <c r="G349" s="21"/>
      <c r="H349" s="3"/>
    </row>
    <row r="350" spans="1:8" ht="37.5" x14ac:dyDescent="0.3">
      <c r="A350" s="53" t="s">
        <v>410</v>
      </c>
      <c r="B350" s="79" t="s">
        <v>411</v>
      </c>
      <c r="C350" s="71" t="s">
        <v>372</v>
      </c>
      <c r="D350" s="140">
        <f>D351</f>
        <v>3162.82</v>
      </c>
      <c r="E350" s="140">
        <f>E351</f>
        <v>3162.82</v>
      </c>
      <c r="F350" s="25"/>
      <c r="G350" s="21"/>
      <c r="H350" s="3"/>
    </row>
    <row r="351" spans="1:8" ht="18.75" x14ac:dyDescent="0.3">
      <c r="A351" s="102" t="s">
        <v>412</v>
      </c>
      <c r="B351" s="83" t="s">
        <v>411</v>
      </c>
      <c r="C351" s="72" t="s">
        <v>372</v>
      </c>
      <c r="D351" s="96">
        <f>D352+D353</f>
        <v>3162.82</v>
      </c>
      <c r="E351" s="96">
        <f>E352+E353</f>
        <v>3162.82</v>
      </c>
      <c r="F351" s="25"/>
      <c r="G351" s="21"/>
      <c r="H351" s="3"/>
    </row>
    <row r="352" spans="1:8" ht="75" x14ac:dyDescent="0.3">
      <c r="A352" s="52" t="s">
        <v>15</v>
      </c>
      <c r="B352" s="83" t="s">
        <v>411</v>
      </c>
      <c r="C352" s="131" t="s">
        <v>2</v>
      </c>
      <c r="D352" s="96">
        <v>47.02</v>
      </c>
      <c r="E352" s="96">
        <v>47.02</v>
      </c>
      <c r="F352" s="25"/>
      <c r="G352" s="21"/>
      <c r="H352" s="3"/>
    </row>
    <row r="353" spans="1:8" ht="37.5" x14ac:dyDescent="0.3">
      <c r="A353" s="52" t="s">
        <v>8</v>
      </c>
      <c r="B353" s="83" t="s">
        <v>411</v>
      </c>
      <c r="C353" s="129" t="s">
        <v>399</v>
      </c>
      <c r="D353" s="96">
        <v>3115.8</v>
      </c>
      <c r="E353" s="96">
        <v>3115.8</v>
      </c>
      <c r="F353" s="25"/>
      <c r="G353" s="21"/>
      <c r="H353" s="3"/>
    </row>
    <row r="354" spans="1:8" ht="37.5" x14ac:dyDescent="0.3">
      <c r="A354" s="47" t="s">
        <v>316</v>
      </c>
      <c r="B354" s="79" t="s">
        <v>102</v>
      </c>
      <c r="C354" s="72" t="s">
        <v>372</v>
      </c>
      <c r="D354" s="80">
        <f>D355+D359</f>
        <v>44065.71</v>
      </c>
      <c r="E354" s="80">
        <f>E355+E359</f>
        <v>44088.23</v>
      </c>
      <c r="F354" s="25"/>
      <c r="G354" s="21"/>
      <c r="H354" s="3"/>
    </row>
    <row r="355" spans="1:8" ht="37.5" x14ac:dyDescent="0.3">
      <c r="A355" s="46" t="s">
        <v>89</v>
      </c>
      <c r="B355" s="83" t="s">
        <v>103</v>
      </c>
      <c r="C355" s="72" t="s">
        <v>372</v>
      </c>
      <c r="D355" s="84">
        <f>D356+D357+D358</f>
        <v>43981.57</v>
      </c>
      <c r="E355" s="84">
        <f>E356+E357+E358</f>
        <v>43981.57</v>
      </c>
      <c r="F355" s="25"/>
      <c r="G355" s="21"/>
      <c r="H355" s="3"/>
    </row>
    <row r="356" spans="1:8" ht="75" x14ac:dyDescent="0.3">
      <c r="A356" s="46" t="s">
        <v>15</v>
      </c>
      <c r="B356" s="83" t="s">
        <v>103</v>
      </c>
      <c r="C356" s="45">
        <v>100</v>
      </c>
      <c r="D356" s="96">
        <v>39212.449999999997</v>
      </c>
      <c r="E356" s="96">
        <v>39212.449999999997</v>
      </c>
      <c r="F356" s="25"/>
      <c r="G356" s="21"/>
      <c r="H356" s="3"/>
    </row>
    <row r="357" spans="1:8" ht="37.5" x14ac:dyDescent="0.3">
      <c r="A357" s="46" t="s">
        <v>8</v>
      </c>
      <c r="B357" s="83" t="s">
        <v>103</v>
      </c>
      <c r="C357" s="45">
        <v>200</v>
      </c>
      <c r="D357" s="96">
        <v>4475.62</v>
      </c>
      <c r="E357" s="96">
        <v>4475.62</v>
      </c>
      <c r="F357" s="25"/>
      <c r="G357" s="21"/>
      <c r="H357" s="3"/>
    </row>
    <row r="358" spans="1:8" ht="18.75" x14ac:dyDescent="0.3">
      <c r="A358" s="46" t="s">
        <v>10</v>
      </c>
      <c r="B358" s="83" t="s">
        <v>103</v>
      </c>
      <c r="C358" s="45">
        <v>800</v>
      </c>
      <c r="D358" s="96">
        <v>293.5</v>
      </c>
      <c r="E358" s="96">
        <v>293.5</v>
      </c>
      <c r="F358" s="25"/>
      <c r="G358" s="21"/>
      <c r="H358" s="3"/>
    </row>
    <row r="359" spans="1:8" ht="112.5" x14ac:dyDescent="0.3">
      <c r="A359" s="49" t="s">
        <v>291</v>
      </c>
      <c r="B359" s="83" t="s">
        <v>292</v>
      </c>
      <c r="C359" s="72" t="s">
        <v>372</v>
      </c>
      <c r="D359" s="84">
        <f>D360</f>
        <v>84.14</v>
      </c>
      <c r="E359" s="84">
        <f>E360</f>
        <v>106.66</v>
      </c>
      <c r="F359" s="25"/>
      <c r="G359" s="21"/>
      <c r="H359" s="3"/>
    </row>
    <row r="360" spans="1:8" ht="75" x14ac:dyDescent="0.3">
      <c r="A360" s="46" t="s">
        <v>15</v>
      </c>
      <c r="B360" s="83" t="s">
        <v>292</v>
      </c>
      <c r="C360" s="45">
        <v>100</v>
      </c>
      <c r="D360" s="96">
        <v>84.14</v>
      </c>
      <c r="E360" s="96">
        <v>106.66</v>
      </c>
      <c r="F360" s="25"/>
      <c r="G360" s="21"/>
      <c r="H360" s="3"/>
    </row>
    <row r="361" spans="1:8" ht="37.5" x14ac:dyDescent="0.3">
      <c r="A361" s="47" t="s">
        <v>317</v>
      </c>
      <c r="B361" s="79" t="s">
        <v>104</v>
      </c>
      <c r="C361" s="72" t="s">
        <v>372</v>
      </c>
      <c r="D361" s="80">
        <f>D364+D362</f>
        <v>2478.37</v>
      </c>
      <c r="E361" s="80">
        <f>E364+E362</f>
        <v>2478.37</v>
      </c>
      <c r="F361" s="25"/>
      <c r="G361" s="21"/>
      <c r="H361" s="3"/>
    </row>
    <row r="362" spans="1:8" ht="18.75" x14ac:dyDescent="0.3">
      <c r="A362" s="46" t="s">
        <v>90</v>
      </c>
      <c r="B362" s="83" t="s">
        <v>105</v>
      </c>
      <c r="C362" s="72" t="s">
        <v>372</v>
      </c>
      <c r="D362" s="84">
        <f>D363</f>
        <v>160</v>
      </c>
      <c r="E362" s="84">
        <f>E363</f>
        <v>160</v>
      </c>
      <c r="F362" s="25"/>
      <c r="G362" s="21"/>
      <c r="H362" s="3"/>
    </row>
    <row r="363" spans="1:8" ht="37.5" x14ac:dyDescent="0.3">
      <c r="A363" s="46" t="s">
        <v>8</v>
      </c>
      <c r="B363" s="83" t="s">
        <v>105</v>
      </c>
      <c r="C363" s="45">
        <v>200</v>
      </c>
      <c r="D363" s="96">
        <v>160</v>
      </c>
      <c r="E363" s="96">
        <v>160</v>
      </c>
      <c r="F363" s="25"/>
      <c r="G363" s="21"/>
      <c r="H363" s="3"/>
    </row>
    <row r="364" spans="1:8" ht="37.5" x14ac:dyDescent="0.3">
      <c r="A364" s="46" t="s">
        <v>55</v>
      </c>
      <c r="B364" s="83" t="s">
        <v>106</v>
      </c>
      <c r="C364" s="72" t="s">
        <v>372</v>
      </c>
      <c r="D364" s="84">
        <f>D365+D366+D367</f>
        <v>2318.37</v>
      </c>
      <c r="E364" s="84">
        <f>E365+E366+E367</f>
        <v>2318.37</v>
      </c>
      <c r="F364" s="25"/>
      <c r="G364" s="21"/>
      <c r="H364" s="3"/>
    </row>
    <row r="365" spans="1:8" ht="75" x14ac:dyDescent="0.3">
      <c r="A365" s="46" t="s">
        <v>15</v>
      </c>
      <c r="B365" s="83" t="s">
        <v>106</v>
      </c>
      <c r="C365" s="45">
        <v>100</v>
      </c>
      <c r="D365" s="96">
        <v>1934.57</v>
      </c>
      <c r="E365" s="96">
        <v>1934.57</v>
      </c>
      <c r="F365" s="25"/>
      <c r="G365" s="21"/>
      <c r="H365" s="3"/>
    </row>
    <row r="366" spans="1:8" ht="37.5" x14ac:dyDescent="0.3">
      <c r="A366" s="46" t="s">
        <v>8</v>
      </c>
      <c r="B366" s="83" t="s">
        <v>106</v>
      </c>
      <c r="C366" s="45">
        <v>200</v>
      </c>
      <c r="D366" s="96">
        <v>381.7</v>
      </c>
      <c r="E366" s="96">
        <v>381.7</v>
      </c>
      <c r="F366" s="25"/>
      <c r="G366" s="21"/>
      <c r="H366" s="3"/>
    </row>
    <row r="367" spans="1:8" ht="18.75" x14ac:dyDescent="0.3">
      <c r="A367" s="46" t="s">
        <v>10</v>
      </c>
      <c r="B367" s="83" t="s">
        <v>106</v>
      </c>
      <c r="C367" s="45">
        <v>800</v>
      </c>
      <c r="D367" s="96">
        <v>2.1</v>
      </c>
      <c r="E367" s="96">
        <v>2.1</v>
      </c>
      <c r="F367" s="25"/>
      <c r="G367" s="21"/>
      <c r="H367" s="3"/>
    </row>
    <row r="368" spans="1:8" ht="37.5" x14ac:dyDescent="0.3">
      <c r="A368" s="47" t="s">
        <v>318</v>
      </c>
      <c r="B368" s="79" t="s">
        <v>107</v>
      </c>
      <c r="C368" s="72" t="s">
        <v>372</v>
      </c>
      <c r="D368" s="80">
        <f>D369+D373</f>
        <v>6714.9300000000012</v>
      </c>
      <c r="E368" s="80">
        <f>E369+E373</f>
        <v>4569.4699999999993</v>
      </c>
      <c r="F368" s="25"/>
      <c r="G368" s="21"/>
      <c r="H368" s="3"/>
    </row>
    <row r="369" spans="1:8" ht="37.5" x14ac:dyDescent="0.3">
      <c r="A369" s="46" t="s">
        <v>55</v>
      </c>
      <c r="B369" s="83" t="s">
        <v>108</v>
      </c>
      <c r="C369" s="72" t="s">
        <v>372</v>
      </c>
      <c r="D369" s="84">
        <f>D370+D371+D372</f>
        <v>5295.0500000000011</v>
      </c>
      <c r="E369" s="84">
        <f>E370+E371+E372</f>
        <v>3149.5899999999997</v>
      </c>
      <c r="F369" s="25"/>
      <c r="G369" s="21"/>
      <c r="H369" s="3"/>
    </row>
    <row r="370" spans="1:8" ht="75" x14ac:dyDescent="0.3">
      <c r="A370" s="46" t="s">
        <v>15</v>
      </c>
      <c r="B370" s="83" t="s">
        <v>108</v>
      </c>
      <c r="C370" s="45">
        <v>100</v>
      </c>
      <c r="D370" s="96">
        <v>2996.86</v>
      </c>
      <c r="E370" s="96">
        <v>1315.57</v>
      </c>
      <c r="F370" s="25"/>
      <c r="G370" s="21"/>
      <c r="H370" s="3"/>
    </row>
    <row r="371" spans="1:8" ht="37.5" x14ac:dyDescent="0.3">
      <c r="A371" s="46" t="s">
        <v>8</v>
      </c>
      <c r="B371" s="83" t="s">
        <v>108</v>
      </c>
      <c r="C371" s="45">
        <v>200</v>
      </c>
      <c r="D371" s="96">
        <v>2262.09</v>
      </c>
      <c r="E371" s="96">
        <v>1797.92</v>
      </c>
      <c r="F371" s="25"/>
      <c r="G371" s="21"/>
      <c r="H371" s="3"/>
    </row>
    <row r="372" spans="1:8" ht="18.75" x14ac:dyDescent="0.3">
      <c r="A372" s="46" t="s">
        <v>10</v>
      </c>
      <c r="B372" s="83" t="s">
        <v>108</v>
      </c>
      <c r="C372" s="45">
        <v>800</v>
      </c>
      <c r="D372" s="96">
        <v>36.1</v>
      </c>
      <c r="E372" s="96">
        <v>36.1</v>
      </c>
      <c r="F372" s="25"/>
      <c r="G372" s="21"/>
      <c r="H372" s="3"/>
    </row>
    <row r="373" spans="1:8" ht="18.75" x14ac:dyDescent="0.3">
      <c r="A373" s="102" t="s">
        <v>412</v>
      </c>
      <c r="B373" s="83" t="s">
        <v>413</v>
      </c>
      <c r="C373" s="72" t="s">
        <v>372</v>
      </c>
      <c r="D373" s="96">
        <f>D374+D375</f>
        <v>1419.88</v>
      </c>
      <c r="E373" s="96">
        <f>E374+E375</f>
        <v>1419.88</v>
      </c>
      <c r="F373" s="25"/>
      <c r="G373" s="21"/>
      <c r="H373" s="3"/>
    </row>
    <row r="374" spans="1:8" ht="75" x14ac:dyDescent="0.3">
      <c r="A374" s="52" t="s">
        <v>15</v>
      </c>
      <c r="B374" s="83" t="s">
        <v>413</v>
      </c>
      <c r="C374" s="45">
        <v>100</v>
      </c>
      <c r="D374" s="96">
        <v>556.61</v>
      </c>
      <c r="E374" s="96">
        <v>556.61</v>
      </c>
      <c r="F374" s="25"/>
      <c r="G374" s="21"/>
      <c r="H374" s="3"/>
    </row>
    <row r="375" spans="1:8" ht="37.5" x14ac:dyDescent="0.3">
      <c r="A375" s="52" t="s">
        <v>8</v>
      </c>
      <c r="B375" s="83" t="s">
        <v>413</v>
      </c>
      <c r="C375" s="45">
        <v>200</v>
      </c>
      <c r="D375" s="96">
        <v>863.27</v>
      </c>
      <c r="E375" s="96">
        <v>863.27</v>
      </c>
      <c r="F375" s="25"/>
      <c r="G375" s="21"/>
      <c r="H375" s="3"/>
    </row>
    <row r="376" spans="1:8" ht="37.5" x14ac:dyDescent="0.3">
      <c r="A376" s="47" t="s">
        <v>319</v>
      </c>
      <c r="B376" s="79" t="s">
        <v>109</v>
      </c>
      <c r="C376" s="72" t="s">
        <v>372</v>
      </c>
      <c r="D376" s="80">
        <f>D377+D379+D382</f>
        <v>2467.61</v>
      </c>
      <c r="E376" s="80">
        <f>E377+E379+E382</f>
        <v>1228.6100000000001</v>
      </c>
      <c r="F376" s="25"/>
      <c r="G376" s="21"/>
      <c r="H376" s="3"/>
    </row>
    <row r="377" spans="1:8" ht="37.5" x14ac:dyDescent="0.3">
      <c r="A377" s="46" t="s">
        <v>414</v>
      </c>
      <c r="B377" s="83" t="s">
        <v>110</v>
      </c>
      <c r="C377" s="72" t="s">
        <v>372</v>
      </c>
      <c r="D377" s="84">
        <f>D378</f>
        <v>180</v>
      </c>
      <c r="E377" s="84">
        <f>E378</f>
        <v>0</v>
      </c>
      <c r="F377" s="12" t="e">
        <f>F378+F383</f>
        <v>#REF!</v>
      </c>
      <c r="G377" s="12">
        <f>2393+2398</f>
        <v>4791</v>
      </c>
      <c r="H377" s="3"/>
    </row>
    <row r="378" spans="1:8" ht="37.5" x14ac:dyDescent="0.3">
      <c r="A378" s="46" t="s">
        <v>8</v>
      </c>
      <c r="B378" s="83" t="s">
        <v>110</v>
      </c>
      <c r="C378" s="45">
        <v>200</v>
      </c>
      <c r="D378" s="96">
        <v>180</v>
      </c>
      <c r="E378" s="96">
        <v>0</v>
      </c>
      <c r="F378" s="12" t="e">
        <f>F379+F381+#REF!</f>
        <v>#REF!</v>
      </c>
      <c r="G378" s="12">
        <v>1415.6000000000001</v>
      </c>
      <c r="H378" s="3"/>
    </row>
    <row r="379" spans="1:8" ht="37.5" x14ac:dyDescent="0.3">
      <c r="A379" s="52" t="s">
        <v>129</v>
      </c>
      <c r="B379" s="83" t="s">
        <v>111</v>
      </c>
      <c r="C379" s="72" t="s">
        <v>372</v>
      </c>
      <c r="D379" s="84">
        <f>D381+D380</f>
        <v>1587</v>
      </c>
      <c r="E379" s="84">
        <f>E381+E380</f>
        <v>528</v>
      </c>
      <c r="F379" s="12">
        <v>294.18</v>
      </c>
      <c r="G379" s="12">
        <v>58.940000000000005</v>
      </c>
      <c r="H379" s="3"/>
    </row>
    <row r="380" spans="1:8" ht="37.5" x14ac:dyDescent="0.3">
      <c r="A380" s="46" t="s">
        <v>8</v>
      </c>
      <c r="B380" s="83" t="s">
        <v>111</v>
      </c>
      <c r="C380" s="45">
        <v>200</v>
      </c>
      <c r="D380" s="96">
        <v>1059</v>
      </c>
      <c r="E380" s="96">
        <v>0</v>
      </c>
      <c r="F380" s="12">
        <v>58.17</v>
      </c>
      <c r="G380" s="12">
        <v>58.17</v>
      </c>
      <c r="H380" s="3"/>
    </row>
    <row r="381" spans="1:8" ht="18.75" x14ac:dyDescent="0.3">
      <c r="A381" s="46" t="s">
        <v>9</v>
      </c>
      <c r="B381" s="83" t="s">
        <v>111</v>
      </c>
      <c r="C381" s="45">
        <v>300</v>
      </c>
      <c r="D381" s="96">
        <v>528</v>
      </c>
      <c r="E381" s="96">
        <v>528</v>
      </c>
      <c r="F381" s="12">
        <v>1356.66</v>
      </c>
      <c r="G381" s="12">
        <v>1356.66</v>
      </c>
      <c r="H381" s="3"/>
    </row>
    <row r="382" spans="1:8" ht="18.75" x14ac:dyDescent="0.3">
      <c r="A382" s="49" t="s">
        <v>412</v>
      </c>
      <c r="B382" s="83" t="s">
        <v>415</v>
      </c>
      <c r="C382" s="72" t="s">
        <v>372</v>
      </c>
      <c r="D382" s="84">
        <f>D383+D384</f>
        <v>700.61</v>
      </c>
      <c r="E382" s="84">
        <f>E383+E384</f>
        <v>700.61</v>
      </c>
      <c r="F382" s="12">
        <v>1356.66</v>
      </c>
      <c r="G382" s="12">
        <v>1356.66</v>
      </c>
      <c r="H382" s="3"/>
    </row>
    <row r="383" spans="1:8" ht="75" x14ac:dyDescent="0.3">
      <c r="A383" s="52" t="s">
        <v>15</v>
      </c>
      <c r="B383" s="83" t="s">
        <v>415</v>
      </c>
      <c r="C383" s="45">
        <v>100</v>
      </c>
      <c r="D383" s="96">
        <v>7.99</v>
      </c>
      <c r="E383" s="96">
        <v>7.99</v>
      </c>
      <c r="F383" s="12">
        <f>F384+F388</f>
        <v>1095.71</v>
      </c>
      <c r="G383" s="12">
        <f>2399+2403</f>
        <v>4802</v>
      </c>
      <c r="H383" s="3"/>
    </row>
    <row r="384" spans="1:8" ht="37.5" x14ac:dyDescent="0.3">
      <c r="A384" s="52" t="s">
        <v>8</v>
      </c>
      <c r="B384" s="83" t="s">
        <v>415</v>
      </c>
      <c r="C384" s="45">
        <v>200</v>
      </c>
      <c r="D384" s="96">
        <v>692.62</v>
      </c>
      <c r="E384" s="96">
        <v>692.62</v>
      </c>
      <c r="F384" s="12">
        <f>F385+F386</f>
        <v>118.4</v>
      </c>
      <c r="G384" s="12">
        <f>2400+2401</f>
        <v>4801</v>
      </c>
      <c r="H384" s="3"/>
    </row>
    <row r="385" spans="1:8" ht="56.25" x14ac:dyDescent="0.3">
      <c r="A385" s="47" t="s">
        <v>416</v>
      </c>
      <c r="B385" s="79" t="s">
        <v>112</v>
      </c>
      <c r="C385" s="72" t="s">
        <v>372</v>
      </c>
      <c r="D385" s="80">
        <f>D386+D390+D392</f>
        <v>23697.77</v>
      </c>
      <c r="E385" s="80">
        <f>E386+E390+E392</f>
        <v>23697.77</v>
      </c>
      <c r="F385" s="12">
        <v>58.17</v>
      </c>
      <c r="G385" s="12">
        <v>58.17</v>
      </c>
      <c r="H385" s="3"/>
    </row>
    <row r="386" spans="1:8" ht="37.5" x14ac:dyDescent="0.3">
      <c r="A386" s="46" t="s">
        <v>13</v>
      </c>
      <c r="B386" s="83" t="s">
        <v>113</v>
      </c>
      <c r="C386" s="72" t="s">
        <v>372</v>
      </c>
      <c r="D386" s="84">
        <f>D387+D388+D389</f>
        <v>567.93000000000006</v>
      </c>
      <c r="E386" s="84">
        <f>E387+E388+E389</f>
        <v>567.93000000000006</v>
      </c>
      <c r="F386" s="12">
        <v>60.23</v>
      </c>
      <c r="G386" s="20">
        <v>0</v>
      </c>
      <c r="H386" s="3"/>
    </row>
    <row r="387" spans="1:8" ht="75" x14ac:dyDescent="0.3">
      <c r="A387" s="46" t="s">
        <v>15</v>
      </c>
      <c r="B387" s="83" t="s">
        <v>113</v>
      </c>
      <c r="C387" s="45">
        <v>100</v>
      </c>
      <c r="D387" s="96">
        <v>127.42</v>
      </c>
      <c r="E387" s="96">
        <v>127.42</v>
      </c>
      <c r="F387" s="12"/>
      <c r="G387" s="20"/>
      <c r="H387" s="3"/>
    </row>
    <row r="388" spans="1:8" ht="37.5" x14ac:dyDescent="0.3">
      <c r="A388" s="46" t="s">
        <v>8</v>
      </c>
      <c r="B388" s="83" t="s">
        <v>113</v>
      </c>
      <c r="C388" s="45">
        <v>200</v>
      </c>
      <c r="D388" s="96">
        <v>438.91</v>
      </c>
      <c r="E388" s="96">
        <v>438.91</v>
      </c>
      <c r="F388" s="12">
        <f>F389</f>
        <v>977.31</v>
      </c>
      <c r="G388" s="12">
        <f>2404</f>
        <v>2404</v>
      </c>
      <c r="H388" s="3"/>
    </row>
    <row r="389" spans="1:8" ht="18.75" x14ac:dyDescent="0.3">
      <c r="A389" s="46" t="s">
        <v>10</v>
      </c>
      <c r="B389" s="83" t="s">
        <v>113</v>
      </c>
      <c r="C389" s="45">
        <v>800</v>
      </c>
      <c r="D389" s="96">
        <v>1.6</v>
      </c>
      <c r="E389" s="96">
        <v>1.6</v>
      </c>
      <c r="F389" s="12">
        <v>977.31</v>
      </c>
      <c r="G389" s="12">
        <v>977.31</v>
      </c>
      <c r="H389" s="3"/>
    </row>
    <row r="390" spans="1:8" ht="75" x14ac:dyDescent="0.3">
      <c r="A390" s="46" t="s">
        <v>15</v>
      </c>
      <c r="B390" s="83" t="s">
        <v>114</v>
      </c>
      <c r="C390" s="72" t="s">
        <v>372</v>
      </c>
      <c r="D390" s="84">
        <f>D391</f>
        <v>5574.5</v>
      </c>
      <c r="E390" s="84">
        <f>E391</f>
        <v>5574.5</v>
      </c>
      <c r="F390" s="12"/>
      <c r="G390" s="12"/>
      <c r="H390" s="3"/>
    </row>
    <row r="391" spans="1:8" ht="37.5" x14ac:dyDescent="0.3">
      <c r="A391" s="46" t="s">
        <v>24</v>
      </c>
      <c r="B391" s="83" t="s">
        <v>114</v>
      </c>
      <c r="C391" s="45">
        <v>100</v>
      </c>
      <c r="D391" s="96">
        <v>5574.5</v>
      </c>
      <c r="E391" s="96">
        <v>5574.5</v>
      </c>
      <c r="F391" s="12"/>
      <c r="G391" s="12"/>
      <c r="H391" s="3"/>
    </row>
    <row r="392" spans="1:8" ht="37.5" x14ac:dyDescent="0.3">
      <c r="A392" s="46" t="s">
        <v>55</v>
      </c>
      <c r="B392" s="83" t="s">
        <v>115</v>
      </c>
      <c r="C392" s="72" t="s">
        <v>372</v>
      </c>
      <c r="D392" s="84">
        <f>D393+D394+D395</f>
        <v>17555.34</v>
      </c>
      <c r="E392" s="84">
        <f>E393+E394+E395</f>
        <v>17555.34</v>
      </c>
      <c r="F392" s="12"/>
      <c r="G392" s="12"/>
      <c r="H392" s="3"/>
    </row>
    <row r="393" spans="1:8" ht="75" x14ac:dyDescent="0.3">
      <c r="A393" s="46" t="s">
        <v>15</v>
      </c>
      <c r="B393" s="83" t="s">
        <v>115</v>
      </c>
      <c r="C393" s="45">
        <v>100</v>
      </c>
      <c r="D393" s="96">
        <v>15448.7</v>
      </c>
      <c r="E393" s="96">
        <v>15448.7</v>
      </c>
      <c r="F393" s="12"/>
      <c r="G393" s="12"/>
      <c r="H393" s="3"/>
    </row>
    <row r="394" spans="1:8" ht="37.5" x14ac:dyDescent="0.3">
      <c r="A394" s="46" t="s">
        <v>8</v>
      </c>
      <c r="B394" s="83" t="s">
        <v>115</v>
      </c>
      <c r="C394" s="45">
        <v>200</v>
      </c>
      <c r="D394" s="96">
        <v>2093.64</v>
      </c>
      <c r="E394" s="96">
        <v>2093.64</v>
      </c>
      <c r="F394" s="12"/>
      <c r="G394" s="12"/>
      <c r="H394" s="3"/>
    </row>
    <row r="395" spans="1:8" ht="18.75" x14ac:dyDescent="0.3">
      <c r="A395" s="46" t="s">
        <v>10</v>
      </c>
      <c r="B395" s="83" t="s">
        <v>115</v>
      </c>
      <c r="C395" s="45">
        <v>800</v>
      </c>
      <c r="D395" s="96">
        <v>13</v>
      </c>
      <c r="E395" s="96">
        <v>13</v>
      </c>
      <c r="F395" s="12"/>
      <c r="G395" s="12"/>
      <c r="H395" s="3"/>
    </row>
    <row r="396" spans="1:8" ht="37.5" x14ac:dyDescent="0.3">
      <c r="A396" s="47" t="s">
        <v>320</v>
      </c>
      <c r="B396" s="79" t="s">
        <v>116</v>
      </c>
      <c r="C396" s="72" t="s">
        <v>372</v>
      </c>
      <c r="D396" s="80">
        <f>D397+D399+D401+D403</f>
        <v>29004.55</v>
      </c>
      <c r="E396" s="80">
        <f>E397+E399+E401+E403</f>
        <v>30018.359999999997</v>
      </c>
      <c r="F396" s="21" t="e">
        <f>F397+F402+F429</f>
        <v>#REF!</v>
      </c>
      <c r="G396" s="21">
        <f>2412+2417+2446</f>
        <v>7275</v>
      </c>
      <c r="H396" s="3"/>
    </row>
    <row r="397" spans="1:8" ht="37.5" x14ac:dyDescent="0.3">
      <c r="A397" s="46" t="s">
        <v>141</v>
      </c>
      <c r="B397" s="83" t="s">
        <v>187</v>
      </c>
      <c r="C397" s="72" t="s">
        <v>372</v>
      </c>
      <c r="D397" s="84">
        <f>D398</f>
        <v>12100</v>
      </c>
      <c r="E397" s="84">
        <f>E398</f>
        <v>12500</v>
      </c>
      <c r="F397" s="21" t="e">
        <f>#REF!+F400</f>
        <v>#REF!</v>
      </c>
      <c r="G397" s="21" t="e">
        <f>#REF!+2415</f>
        <v>#REF!</v>
      </c>
      <c r="H397" s="3"/>
    </row>
    <row r="398" spans="1:8" ht="18.75" x14ac:dyDescent="0.3">
      <c r="A398" s="46" t="s">
        <v>9</v>
      </c>
      <c r="B398" s="83" t="s">
        <v>187</v>
      </c>
      <c r="C398" s="45">
        <v>300</v>
      </c>
      <c r="D398" s="96">
        <v>12100</v>
      </c>
      <c r="E398" s="96">
        <v>12500</v>
      </c>
      <c r="F398" s="21"/>
      <c r="G398" s="21"/>
      <c r="H398" s="3"/>
    </row>
    <row r="399" spans="1:8" ht="56.25" x14ac:dyDescent="0.3">
      <c r="A399" s="46" t="s">
        <v>142</v>
      </c>
      <c r="B399" s="83" t="s">
        <v>188</v>
      </c>
      <c r="C399" s="72" t="s">
        <v>372</v>
      </c>
      <c r="D399" s="84">
        <f>D400</f>
        <v>14250.32</v>
      </c>
      <c r="E399" s="84">
        <f>E400</f>
        <v>14864.13</v>
      </c>
      <c r="F399" s="21"/>
      <c r="G399" s="21"/>
      <c r="H399" s="3"/>
    </row>
    <row r="400" spans="1:8" ht="18.75" x14ac:dyDescent="0.3">
      <c r="A400" s="46" t="s">
        <v>9</v>
      </c>
      <c r="B400" s="83" t="s">
        <v>188</v>
      </c>
      <c r="C400" s="45">
        <v>300</v>
      </c>
      <c r="D400" s="96">
        <v>14250.32</v>
      </c>
      <c r="E400" s="96">
        <v>14864.13</v>
      </c>
      <c r="F400" s="12">
        <f>F401</f>
        <v>991.48</v>
      </c>
      <c r="G400" s="12">
        <f>2416</f>
        <v>2416</v>
      </c>
      <c r="H400" s="3"/>
    </row>
    <row r="401" spans="1:8" ht="18.75" x14ac:dyDescent="0.3">
      <c r="A401" s="46" t="s">
        <v>143</v>
      </c>
      <c r="B401" s="83" t="s">
        <v>144</v>
      </c>
      <c r="C401" s="72" t="s">
        <v>372</v>
      </c>
      <c r="D401" s="84">
        <f>D402</f>
        <v>450</v>
      </c>
      <c r="E401" s="84">
        <f>E402</f>
        <v>450</v>
      </c>
      <c r="F401" s="12">
        <v>991.48</v>
      </c>
      <c r="G401" s="12">
        <v>991.48</v>
      </c>
      <c r="H401" s="3"/>
    </row>
    <row r="402" spans="1:8" ht="18.75" x14ac:dyDescent="0.3">
      <c r="A402" s="46" t="s">
        <v>9</v>
      </c>
      <c r="B402" s="83" t="s">
        <v>144</v>
      </c>
      <c r="C402" s="45">
        <v>300</v>
      </c>
      <c r="D402" s="96">
        <v>450</v>
      </c>
      <c r="E402" s="96">
        <v>450</v>
      </c>
      <c r="F402" s="21" t="e">
        <f>F403+F407+F409+#REF!+#REF!+#REF!+#REF!+F417+#REF!+#REF!+F418</f>
        <v>#REF!</v>
      </c>
      <c r="G402" s="21" t="e">
        <f>2418+2422+2424+#REF!+#REF!+#REF!+2430+2433+#REF!+#REF!+2434</f>
        <v>#REF!</v>
      </c>
      <c r="H402" s="3"/>
    </row>
    <row r="403" spans="1:8" ht="37.5" x14ac:dyDescent="0.3">
      <c r="A403" s="46" t="s">
        <v>145</v>
      </c>
      <c r="B403" s="83" t="s">
        <v>117</v>
      </c>
      <c r="C403" s="72" t="s">
        <v>372</v>
      </c>
      <c r="D403" s="84">
        <f>D404+D405</f>
        <v>2204.23</v>
      </c>
      <c r="E403" s="84">
        <f>E404+E405</f>
        <v>2204.23</v>
      </c>
      <c r="F403" s="12">
        <f>F404+F405+F406</f>
        <v>7308.61</v>
      </c>
      <c r="G403" s="12">
        <f>2419+2420+2421</f>
        <v>7260</v>
      </c>
      <c r="H403" s="3"/>
    </row>
    <row r="404" spans="1:8" ht="75" x14ac:dyDescent="0.3">
      <c r="A404" s="46" t="s">
        <v>15</v>
      </c>
      <c r="B404" s="83" t="s">
        <v>117</v>
      </c>
      <c r="C404" s="45">
        <v>100</v>
      </c>
      <c r="D404" s="96">
        <v>1848.32</v>
      </c>
      <c r="E404" s="96">
        <v>1848.32</v>
      </c>
      <c r="F404" s="12">
        <v>726.03</v>
      </c>
      <c r="G404" s="12">
        <v>726.03</v>
      </c>
      <c r="H404" s="3"/>
    </row>
    <row r="405" spans="1:8" ht="37.5" x14ac:dyDescent="0.3">
      <c r="A405" s="46" t="s">
        <v>8</v>
      </c>
      <c r="B405" s="83" t="s">
        <v>117</v>
      </c>
      <c r="C405" s="45">
        <v>200</v>
      </c>
      <c r="D405" s="96">
        <v>355.91</v>
      </c>
      <c r="E405" s="96">
        <v>355.91</v>
      </c>
      <c r="F405" s="12">
        <v>6159.58</v>
      </c>
      <c r="G405" s="12">
        <v>6654.04</v>
      </c>
      <c r="H405" s="3"/>
    </row>
    <row r="406" spans="1:8" ht="93.75" x14ac:dyDescent="0.3">
      <c r="A406" s="60" t="s">
        <v>264</v>
      </c>
      <c r="B406" s="79" t="s">
        <v>189</v>
      </c>
      <c r="C406" s="72" t="s">
        <v>372</v>
      </c>
      <c r="D406" s="80">
        <f>D408</f>
        <v>14110.640000000001</v>
      </c>
      <c r="E406" s="80">
        <f>E408</f>
        <v>14110.640000000001</v>
      </c>
      <c r="F406" s="12">
        <v>423</v>
      </c>
      <c r="G406" s="12">
        <v>423</v>
      </c>
      <c r="H406" s="3"/>
    </row>
    <row r="407" spans="1:8" ht="75" x14ac:dyDescent="0.3">
      <c r="A407" s="46" t="s">
        <v>417</v>
      </c>
      <c r="B407" s="79" t="s">
        <v>418</v>
      </c>
      <c r="C407" s="72" t="s">
        <v>372</v>
      </c>
      <c r="D407" s="80">
        <f>D408</f>
        <v>14110.640000000001</v>
      </c>
      <c r="E407" s="80">
        <f>E408</f>
        <v>14110.640000000001</v>
      </c>
      <c r="F407" s="12">
        <f>F408</f>
        <v>13814.35</v>
      </c>
      <c r="G407" s="12">
        <f>2423</f>
        <v>2423</v>
      </c>
      <c r="H407" s="3"/>
    </row>
    <row r="408" spans="1:8" ht="56.25" x14ac:dyDescent="0.3">
      <c r="A408" s="46" t="s">
        <v>190</v>
      </c>
      <c r="B408" s="132" t="s">
        <v>419</v>
      </c>
      <c r="C408" s="72" t="s">
        <v>372</v>
      </c>
      <c r="D408" s="80">
        <f>D409+D413</f>
        <v>14110.640000000001</v>
      </c>
      <c r="E408" s="80">
        <f>E409+E413</f>
        <v>14110.640000000001</v>
      </c>
      <c r="F408" s="12">
        <v>13814.35</v>
      </c>
      <c r="G408" s="12">
        <v>13814.35</v>
      </c>
      <c r="H408" s="3"/>
    </row>
    <row r="409" spans="1:8" ht="37.5" x14ac:dyDescent="0.3">
      <c r="A409" s="46" t="s">
        <v>27</v>
      </c>
      <c r="B409" s="83" t="s">
        <v>420</v>
      </c>
      <c r="C409" s="72" t="s">
        <v>372</v>
      </c>
      <c r="D409" s="84">
        <f>D410+D411+D412</f>
        <v>1499.3600000000001</v>
      </c>
      <c r="E409" s="84">
        <f>E410+E411+E412</f>
        <v>1499.36</v>
      </c>
      <c r="F409" s="12">
        <f>F413</f>
        <v>200</v>
      </c>
      <c r="G409" s="12">
        <f>2428</f>
        <v>2428</v>
      </c>
      <c r="H409" s="3"/>
    </row>
    <row r="410" spans="1:8" ht="75" x14ac:dyDescent="0.3">
      <c r="A410" s="46" t="s">
        <v>15</v>
      </c>
      <c r="B410" s="83" t="s">
        <v>420</v>
      </c>
      <c r="C410" s="45">
        <v>100</v>
      </c>
      <c r="D410" s="96">
        <v>361.96</v>
      </c>
      <c r="E410" s="96">
        <v>361.96</v>
      </c>
      <c r="F410" s="12"/>
      <c r="G410" s="12"/>
      <c r="H410" s="3"/>
    </row>
    <row r="411" spans="1:8" ht="37.5" x14ac:dyDescent="0.3">
      <c r="A411" s="46" t="s">
        <v>8</v>
      </c>
      <c r="B411" s="83" t="s">
        <v>420</v>
      </c>
      <c r="C411" s="45">
        <v>200</v>
      </c>
      <c r="D411" s="96">
        <v>1133.6400000000001</v>
      </c>
      <c r="E411" s="96">
        <v>1133.79</v>
      </c>
      <c r="F411" s="12"/>
      <c r="G411" s="12"/>
      <c r="H411" s="3"/>
    </row>
    <row r="412" spans="1:8" ht="18.75" x14ac:dyDescent="0.3">
      <c r="A412" s="46" t="s">
        <v>10</v>
      </c>
      <c r="B412" s="83" t="s">
        <v>420</v>
      </c>
      <c r="C412" s="45">
        <v>800</v>
      </c>
      <c r="D412" s="96">
        <v>3.76</v>
      </c>
      <c r="E412" s="96">
        <v>3.61</v>
      </c>
      <c r="F412" s="12"/>
      <c r="G412" s="12"/>
      <c r="H412" s="3"/>
    </row>
    <row r="413" spans="1:8" ht="37.5" x14ac:dyDescent="0.3">
      <c r="A413" s="49" t="s">
        <v>28</v>
      </c>
      <c r="B413" s="83" t="s">
        <v>421</v>
      </c>
      <c r="C413" s="72" t="s">
        <v>372</v>
      </c>
      <c r="D413" s="84">
        <f>D414</f>
        <v>12611.28</v>
      </c>
      <c r="E413" s="84">
        <f>E414</f>
        <v>12611.28</v>
      </c>
      <c r="F413" s="12">
        <v>200</v>
      </c>
      <c r="G413" s="12">
        <v>200</v>
      </c>
      <c r="H413" s="3"/>
    </row>
    <row r="414" spans="1:8" ht="75" x14ac:dyDescent="0.3">
      <c r="A414" s="46" t="s">
        <v>15</v>
      </c>
      <c r="B414" s="83" t="s">
        <v>421</v>
      </c>
      <c r="C414" s="45">
        <v>100</v>
      </c>
      <c r="D414" s="96">
        <v>12611.28</v>
      </c>
      <c r="E414" s="96">
        <v>12611.28</v>
      </c>
      <c r="F414" s="12"/>
      <c r="G414" s="12"/>
      <c r="H414" s="3"/>
    </row>
    <row r="415" spans="1:8" ht="37.5" x14ac:dyDescent="0.3">
      <c r="A415" s="60" t="s">
        <v>33</v>
      </c>
      <c r="B415" s="79" t="s">
        <v>66</v>
      </c>
      <c r="C415" s="72" t="s">
        <v>372</v>
      </c>
      <c r="D415" s="80">
        <f>D416+D421</f>
        <v>5324.5</v>
      </c>
      <c r="E415" s="80">
        <f>E416+E421</f>
        <v>5324.5</v>
      </c>
      <c r="F415" s="12">
        <v>303.92</v>
      </c>
      <c r="G415" s="12">
        <v>303.92</v>
      </c>
      <c r="H415" s="3"/>
    </row>
    <row r="416" spans="1:8" ht="37.5" x14ac:dyDescent="0.3">
      <c r="A416" s="61" t="s">
        <v>338</v>
      </c>
      <c r="B416" s="83" t="s">
        <v>65</v>
      </c>
      <c r="C416" s="72" t="s">
        <v>372</v>
      </c>
      <c r="D416" s="84">
        <f>D417+D419</f>
        <v>1610.01</v>
      </c>
      <c r="E416" s="84">
        <f>E417+E419</f>
        <v>1610.01</v>
      </c>
      <c r="F416" s="12">
        <v>76.53</v>
      </c>
      <c r="G416" s="12">
        <v>76.53</v>
      </c>
      <c r="H416" s="3"/>
    </row>
    <row r="417" spans="1:8" ht="37.5" x14ac:dyDescent="0.3">
      <c r="A417" s="46" t="s">
        <v>27</v>
      </c>
      <c r="B417" s="83" t="s">
        <v>67</v>
      </c>
      <c r="C417" s="72" t="s">
        <v>372</v>
      </c>
      <c r="D417" s="84">
        <f>D418</f>
        <v>41.56</v>
      </c>
      <c r="E417" s="84">
        <f>E418</f>
        <v>41.56</v>
      </c>
      <c r="F417" s="12" t="e">
        <f>#REF!</f>
        <v>#REF!</v>
      </c>
      <c r="G417" s="12" t="e">
        <f>#REF!</f>
        <v>#REF!</v>
      </c>
      <c r="H417" s="3"/>
    </row>
    <row r="418" spans="1:8" ht="75" x14ac:dyDescent="0.3">
      <c r="A418" s="49" t="s">
        <v>7</v>
      </c>
      <c r="B418" s="83" t="s">
        <v>67</v>
      </c>
      <c r="C418" s="45" t="s">
        <v>2</v>
      </c>
      <c r="D418" s="141">
        <v>41.56</v>
      </c>
      <c r="E418" s="141">
        <v>41.56</v>
      </c>
      <c r="F418" s="12" t="e">
        <f>F419+#REF!</f>
        <v>#REF!</v>
      </c>
      <c r="G418" s="12" t="e">
        <f>2435+#REF!</f>
        <v>#REF!</v>
      </c>
      <c r="H418" s="3"/>
    </row>
    <row r="419" spans="1:8" ht="37.5" x14ac:dyDescent="0.3">
      <c r="A419" s="49" t="s">
        <v>28</v>
      </c>
      <c r="B419" s="83" t="s">
        <v>68</v>
      </c>
      <c r="C419" s="72" t="s">
        <v>372</v>
      </c>
      <c r="D419" s="84">
        <f>D420</f>
        <v>1568.45</v>
      </c>
      <c r="E419" s="84">
        <f>E420</f>
        <v>1568.45</v>
      </c>
      <c r="F419" s="12">
        <v>514.79</v>
      </c>
      <c r="G419" s="12">
        <v>514.79</v>
      </c>
      <c r="H419" s="3"/>
    </row>
    <row r="420" spans="1:8" ht="75" x14ac:dyDescent="0.3">
      <c r="A420" s="49" t="s">
        <v>7</v>
      </c>
      <c r="B420" s="83" t="s">
        <v>68</v>
      </c>
      <c r="C420" s="45" t="s">
        <v>2</v>
      </c>
      <c r="D420" s="141">
        <v>1568.45</v>
      </c>
      <c r="E420" s="141">
        <v>1568.45</v>
      </c>
      <c r="F420" s="12"/>
      <c r="G420" s="12"/>
      <c r="H420" s="3"/>
    </row>
    <row r="421" spans="1:8" ht="56.25" x14ac:dyDescent="0.3">
      <c r="A421" s="61" t="s">
        <v>37</v>
      </c>
      <c r="B421" s="83" t="s">
        <v>69</v>
      </c>
      <c r="C421" s="72" t="s">
        <v>372</v>
      </c>
      <c r="D421" s="84">
        <f>D422+D426</f>
        <v>3714.49</v>
      </c>
      <c r="E421" s="84">
        <f>E422+E426</f>
        <v>3714.49</v>
      </c>
      <c r="F421" s="12"/>
      <c r="G421" s="12"/>
      <c r="H421" s="3"/>
    </row>
    <row r="422" spans="1:8" ht="37.5" x14ac:dyDescent="0.3">
      <c r="A422" s="46" t="s">
        <v>13</v>
      </c>
      <c r="B422" s="83" t="s">
        <v>70</v>
      </c>
      <c r="C422" s="72" t="s">
        <v>372</v>
      </c>
      <c r="D422" s="84">
        <f>D423+D424+D425</f>
        <v>631.37</v>
      </c>
      <c r="E422" s="84">
        <f>E423+E424+E425</f>
        <v>631.37</v>
      </c>
      <c r="F422" s="12"/>
      <c r="G422" s="12"/>
      <c r="H422" s="3"/>
    </row>
    <row r="423" spans="1:8" ht="75" x14ac:dyDescent="0.3">
      <c r="A423" s="49" t="s">
        <v>7</v>
      </c>
      <c r="B423" s="83" t="s">
        <v>70</v>
      </c>
      <c r="C423" s="45">
        <v>100</v>
      </c>
      <c r="D423" s="141">
        <v>74.790000000000006</v>
      </c>
      <c r="E423" s="141">
        <v>74.790000000000006</v>
      </c>
      <c r="F423" s="12"/>
      <c r="G423" s="12"/>
      <c r="H423" s="3"/>
    </row>
    <row r="424" spans="1:8" ht="37.5" x14ac:dyDescent="0.3">
      <c r="A424" s="49" t="s">
        <v>8</v>
      </c>
      <c r="B424" s="83" t="s">
        <v>70</v>
      </c>
      <c r="C424" s="45">
        <v>200</v>
      </c>
      <c r="D424" s="141">
        <v>553.58000000000004</v>
      </c>
      <c r="E424" s="141">
        <v>553.58000000000004</v>
      </c>
      <c r="F424" s="12"/>
      <c r="G424" s="12"/>
      <c r="H424" s="3"/>
    </row>
    <row r="425" spans="1:8" ht="18.75" x14ac:dyDescent="0.3">
      <c r="A425" s="49" t="s">
        <v>10</v>
      </c>
      <c r="B425" s="83" t="s">
        <v>70</v>
      </c>
      <c r="C425" s="45">
        <v>800</v>
      </c>
      <c r="D425" s="141">
        <v>3</v>
      </c>
      <c r="E425" s="141">
        <v>3</v>
      </c>
      <c r="F425" s="12"/>
      <c r="G425" s="12"/>
      <c r="H425" s="3"/>
    </row>
    <row r="426" spans="1:8" ht="37.5" x14ac:dyDescent="0.3">
      <c r="A426" s="46" t="s">
        <v>14</v>
      </c>
      <c r="B426" s="83" t="s">
        <v>471</v>
      </c>
      <c r="C426" s="72" t="s">
        <v>372</v>
      </c>
      <c r="D426" s="84">
        <f>D427</f>
        <v>3083.12</v>
      </c>
      <c r="E426" s="84">
        <f>E427</f>
        <v>3083.12</v>
      </c>
      <c r="F426" s="12"/>
      <c r="G426" s="12"/>
      <c r="H426" s="3"/>
    </row>
    <row r="427" spans="1:8" ht="75" x14ac:dyDescent="0.3">
      <c r="A427" s="49" t="s">
        <v>7</v>
      </c>
      <c r="B427" s="83" t="s">
        <v>471</v>
      </c>
      <c r="C427" s="45">
        <v>100</v>
      </c>
      <c r="D427" s="141">
        <v>3083.12</v>
      </c>
      <c r="E427" s="141">
        <v>3083.12</v>
      </c>
      <c r="F427" s="12"/>
      <c r="G427" s="12"/>
      <c r="H427" s="3"/>
    </row>
    <row r="428" spans="1:8" ht="37.5" x14ac:dyDescent="0.3">
      <c r="A428" s="60" t="s">
        <v>35</v>
      </c>
      <c r="B428" s="79" t="s">
        <v>71</v>
      </c>
      <c r="C428" s="72" t="s">
        <v>372</v>
      </c>
      <c r="D428" s="80">
        <f>D429+D434+D444+D447+D450</f>
        <v>91561.75999999998</v>
      </c>
      <c r="E428" s="80">
        <f>E429+E434+E444+E447+E450</f>
        <v>91561.049999999988</v>
      </c>
      <c r="F428" s="12"/>
      <c r="G428" s="12"/>
      <c r="H428" s="3"/>
    </row>
    <row r="429" spans="1:8" ht="18.75" x14ac:dyDescent="0.3">
      <c r="A429" s="61" t="s">
        <v>193</v>
      </c>
      <c r="B429" s="83" t="s">
        <v>72</v>
      </c>
      <c r="C429" s="72" t="s">
        <v>372</v>
      </c>
      <c r="D429" s="84">
        <f>D432+D430</f>
        <v>1925.29</v>
      </c>
      <c r="E429" s="84">
        <f>E432+E430</f>
        <v>1925.29</v>
      </c>
      <c r="F429" s="12">
        <f>F430</f>
        <v>200</v>
      </c>
      <c r="G429" s="12">
        <f>2447</f>
        <v>2447</v>
      </c>
      <c r="H429" s="3"/>
    </row>
    <row r="430" spans="1:8" ht="37.5" x14ac:dyDescent="0.3">
      <c r="A430" s="61" t="s">
        <v>13</v>
      </c>
      <c r="B430" s="83" t="s">
        <v>73</v>
      </c>
      <c r="C430" s="72" t="s">
        <v>372</v>
      </c>
      <c r="D430" s="84">
        <f>D431</f>
        <v>41.56</v>
      </c>
      <c r="E430" s="84">
        <f>E431</f>
        <v>41.56</v>
      </c>
      <c r="F430" s="12">
        <f>F431</f>
        <v>200</v>
      </c>
      <c r="G430" s="12">
        <f>2448</f>
        <v>2448</v>
      </c>
      <c r="H430" s="3"/>
    </row>
    <row r="431" spans="1:8" ht="75" x14ac:dyDescent="0.3">
      <c r="A431" s="49" t="s">
        <v>7</v>
      </c>
      <c r="B431" s="83" t="s">
        <v>73</v>
      </c>
      <c r="C431" s="45">
        <v>100</v>
      </c>
      <c r="D431" s="96">
        <v>41.56</v>
      </c>
      <c r="E431" s="96">
        <v>41.56</v>
      </c>
      <c r="F431" s="12">
        <v>200</v>
      </c>
      <c r="G431" s="12">
        <v>200</v>
      </c>
      <c r="H431" s="3"/>
    </row>
    <row r="432" spans="1:8" ht="37.5" x14ac:dyDescent="0.3">
      <c r="A432" s="46" t="s">
        <v>14</v>
      </c>
      <c r="B432" s="83" t="s">
        <v>74</v>
      </c>
      <c r="C432" s="72" t="s">
        <v>372</v>
      </c>
      <c r="D432" s="84">
        <f>D433</f>
        <v>1883.73</v>
      </c>
      <c r="E432" s="84">
        <f>E433</f>
        <v>1883.73</v>
      </c>
      <c r="F432" s="12"/>
      <c r="G432" s="12"/>
      <c r="H432" s="3"/>
    </row>
    <row r="433" spans="1:8" ht="75" x14ac:dyDescent="0.3">
      <c r="A433" s="49" t="s">
        <v>7</v>
      </c>
      <c r="B433" s="83" t="s">
        <v>74</v>
      </c>
      <c r="C433" s="45">
        <v>100</v>
      </c>
      <c r="D433" s="96">
        <v>1883.73</v>
      </c>
      <c r="E433" s="96">
        <v>1883.73</v>
      </c>
      <c r="F433" s="12"/>
      <c r="G433" s="12"/>
      <c r="H433" s="3"/>
    </row>
    <row r="434" spans="1:8" ht="37.5" x14ac:dyDescent="0.3">
      <c r="A434" s="46" t="s">
        <v>38</v>
      </c>
      <c r="B434" s="83" t="s">
        <v>75</v>
      </c>
      <c r="C434" s="72" t="s">
        <v>372</v>
      </c>
      <c r="D434" s="84">
        <f>D435+D439+D441</f>
        <v>86445.37999999999</v>
      </c>
      <c r="E434" s="84">
        <f>E435+E439+E441</f>
        <v>86445.37999999999</v>
      </c>
      <c r="F434" s="12"/>
      <c r="G434" s="12"/>
      <c r="H434" s="3"/>
    </row>
    <row r="435" spans="1:8" ht="37.5" x14ac:dyDescent="0.3">
      <c r="A435" s="46" t="s">
        <v>13</v>
      </c>
      <c r="B435" s="83" t="s">
        <v>76</v>
      </c>
      <c r="C435" s="72" t="s">
        <v>372</v>
      </c>
      <c r="D435" s="84">
        <f>D436+D437+D438</f>
        <v>10942.510000000002</v>
      </c>
      <c r="E435" s="84">
        <f>E436+E437+E438</f>
        <v>10942.510000000002</v>
      </c>
      <c r="F435" s="12"/>
      <c r="G435" s="12"/>
      <c r="H435" s="3"/>
    </row>
    <row r="436" spans="1:8" ht="75" x14ac:dyDescent="0.3">
      <c r="A436" s="46" t="s">
        <v>15</v>
      </c>
      <c r="B436" s="83" t="s">
        <v>76</v>
      </c>
      <c r="C436" s="45">
        <v>100</v>
      </c>
      <c r="D436" s="96">
        <v>1956.45</v>
      </c>
      <c r="E436" s="96">
        <v>1956.45</v>
      </c>
      <c r="F436" s="12"/>
      <c r="G436" s="12"/>
      <c r="H436" s="3"/>
    </row>
    <row r="437" spans="1:8" ht="37.5" x14ac:dyDescent="0.3">
      <c r="A437" s="46" t="s">
        <v>8</v>
      </c>
      <c r="B437" s="83" t="s">
        <v>76</v>
      </c>
      <c r="C437" s="45">
        <v>200</v>
      </c>
      <c r="D437" s="96">
        <f>8656.19-138.56</f>
        <v>8517.630000000001</v>
      </c>
      <c r="E437" s="96">
        <f>8656.19-138.56</f>
        <v>8517.630000000001</v>
      </c>
      <c r="F437" s="12"/>
      <c r="G437" s="12"/>
      <c r="H437" s="3"/>
    </row>
    <row r="438" spans="1:8" ht="18.75" x14ac:dyDescent="0.3">
      <c r="A438" s="46" t="s">
        <v>10</v>
      </c>
      <c r="B438" s="83" t="s">
        <v>76</v>
      </c>
      <c r="C438" s="45">
        <v>800</v>
      </c>
      <c r="D438" s="96">
        <v>468.43</v>
      </c>
      <c r="E438" s="96">
        <v>468.43</v>
      </c>
      <c r="F438" s="12"/>
      <c r="G438" s="12"/>
      <c r="H438" s="3"/>
    </row>
    <row r="439" spans="1:8" ht="37.5" x14ac:dyDescent="0.3">
      <c r="A439" s="46" t="s">
        <v>14</v>
      </c>
      <c r="B439" s="83" t="s">
        <v>77</v>
      </c>
      <c r="C439" s="72" t="s">
        <v>372</v>
      </c>
      <c r="D439" s="84">
        <f>D440</f>
        <v>74912.95</v>
      </c>
      <c r="E439" s="84">
        <f>E440</f>
        <v>74912.95</v>
      </c>
      <c r="F439" s="12"/>
      <c r="G439" s="12"/>
      <c r="H439" s="3"/>
    </row>
    <row r="440" spans="1:8" ht="75" x14ac:dyDescent="0.3">
      <c r="A440" s="49" t="s">
        <v>7</v>
      </c>
      <c r="B440" s="83" t="s">
        <v>77</v>
      </c>
      <c r="C440" s="45">
        <v>100</v>
      </c>
      <c r="D440" s="96">
        <f>74774.39+138.56</f>
        <v>74912.95</v>
      </c>
      <c r="E440" s="96">
        <f>74774.39+138.56</f>
        <v>74912.95</v>
      </c>
      <c r="F440" s="12"/>
      <c r="G440" s="12"/>
      <c r="H440" s="3"/>
    </row>
    <row r="441" spans="1:8" ht="37.5" x14ac:dyDescent="0.3">
      <c r="A441" s="46" t="s">
        <v>21</v>
      </c>
      <c r="B441" s="83" t="s">
        <v>78</v>
      </c>
      <c r="C441" s="72" t="s">
        <v>372</v>
      </c>
      <c r="D441" s="84">
        <f>D442+D443</f>
        <v>589.91999999999996</v>
      </c>
      <c r="E441" s="84">
        <f>E442+E443</f>
        <v>589.91999999999996</v>
      </c>
      <c r="F441" s="12"/>
      <c r="G441" s="12"/>
      <c r="H441" s="3"/>
    </row>
    <row r="442" spans="1:8" ht="75" x14ac:dyDescent="0.3">
      <c r="A442" s="49" t="s">
        <v>7</v>
      </c>
      <c r="B442" s="83" t="s">
        <v>78</v>
      </c>
      <c r="C442" s="45">
        <v>100</v>
      </c>
      <c r="D442" s="96">
        <v>574.91999999999996</v>
      </c>
      <c r="E442" s="96">
        <v>574.91999999999996</v>
      </c>
      <c r="F442" s="12"/>
      <c r="G442" s="12"/>
      <c r="H442" s="3"/>
    </row>
    <row r="443" spans="1:8" ht="37.5" x14ac:dyDescent="0.3">
      <c r="A443" s="49" t="s">
        <v>8</v>
      </c>
      <c r="B443" s="83" t="s">
        <v>78</v>
      </c>
      <c r="C443" s="45">
        <v>200</v>
      </c>
      <c r="D443" s="96">
        <v>15</v>
      </c>
      <c r="E443" s="96">
        <v>15</v>
      </c>
      <c r="F443" s="12"/>
      <c r="G443" s="12"/>
      <c r="H443" s="3"/>
    </row>
    <row r="444" spans="1:8" ht="37.5" x14ac:dyDescent="0.3">
      <c r="A444" s="46" t="s">
        <v>29</v>
      </c>
      <c r="B444" s="83" t="s">
        <v>79</v>
      </c>
      <c r="C444" s="72" t="s">
        <v>372</v>
      </c>
      <c r="D444" s="103">
        <f>D445</f>
        <v>7.06</v>
      </c>
      <c r="E444" s="103">
        <f>E445</f>
        <v>6.35</v>
      </c>
      <c r="F444" s="12"/>
      <c r="G444" s="12"/>
      <c r="H444" s="3"/>
    </row>
    <row r="445" spans="1:8" ht="56.25" x14ac:dyDescent="0.3">
      <c r="A445" s="46" t="s">
        <v>333</v>
      </c>
      <c r="B445" s="83" t="s">
        <v>80</v>
      </c>
      <c r="C445" s="72" t="s">
        <v>372</v>
      </c>
      <c r="D445" s="103">
        <f>D446</f>
        <v>7.06</v>
      </c>
      <c r="E445" s="103">
        <f>E446</f>
        <v>6.35</v>
      </c>
      <c r="F445" s="12"/>
      <c r="G445" s="12"/>
      <c r="H445" s="3"/>
    </row>
    <row r="446" spans="1:8" ht="37.5" x14ac:dyDescent="0.3">
      <c r="A446" s="46" t="s">
        <v>8</v>
      </c>
      <c r="B446" s="83" t="s">
        <v>80</v>
      </c>
      <c r="C446" s="45">
        <v>200</v>
      </c>
      <c r="D446" s="139">
        <v>7.06</v>
      </c>
      <c r="E446" s="139">
        <v>6.35</v>
      </c>
      <c r="F446" s="12"/>
      <c r="G446" s="12"/>
      <c r="H446" s="3"/>
    </row>
    <row r="447" spans="1:8" ht="18.75" x14ac:dyDescent="0.3">
      <c r="A447" s="68" t="s">
        <v>422</v>
      </c>
      <c r="B447" s="83" t="s">
        <v>81</v>
      </c>
      <c r="C447" s="72" t="s">
        <v>372</v>
      </c>
      <c r="D447" s="84">
        <f>D448</f>
        <v>375</v>
      </c>
      <c r="E447" s="84">
        <f>E448</f>
        <v>375</v>
      </c>
      <c r="F447" s="12"/>
      <c r="G447" s="12"/>
      <c r="H447" s="3"/>
    </row>
    <row r="448" spans="1:8" ht="18.75" x14ac:dyDescent="0.3">
      <c r="A448" s="46" t="s">
        <v>34</v>
      </c>
      <c r="B448" s="83" t="s">
        <v>82</v>
      </c>
      <c r="C448" s="72" t="s">
        <v>372</v>
      </c>
      <c r="D448" s="84">
        <f>D449</f>
        <v>375</v>
      </c>
      <c r="E448" s="84">
        <f>E449</f>
        <v>375</v>
      </c>
      <c r="F448" s="12"/>
      <c r="G448" s="12"/>
      <c r="H448" s="3"/>
    </row>
    <row r="449" spans="1:11" ht="18.75" x14ac:dyDescent="0.3">
      <c r="A449" s="46" t="s">
        <v>10</v>
      </c>
      <c r="B449" s="83" t="s">
        <v>82</v>
      </c>
      <c r="C449" s="45">
        <v>800</v>
      </c>
      <c r="D449" s="96">
        <v>375</v>
      </c>
      <c r="E449" s="96">
        <v>375</v>
      </c>
      <c r="F449" s="12"/>
      <c r="G449" s="12"/>
      <c r="H449" s="3"/>
    </row>
    <row r="450" spans="1:11" ht="37.5" x14ac:dyDescent="0.3">
      <c r="A450" s="46" t="s">
        <v>31</v>
      </c>
      <c r="B450" s="83" t="s">
        <v>83</v>
      </c>
      <c r="C450" s="72" t="s">
        <v>372</v>
      </c>
      <c r="D450" s="84">
        <f>D451+D455+D458+D461+D453+D463</f>
        <v>2809.03</v>
      </c>
      <c r="E450" s="84">
        <f>E451+E455+E458+E461+E453+E463</f>
        <v>2809.03</v>
      </c>
      <c r="F450" s="12"/>
      <c r="G450" s="12"/>
      <c r="H450" s="3"/>
    </row>
    <row r="451" spans="1:11" ht="56.25" x14ac:dyDescent="0.3">
      <c r="A451" s="46" t="s">
        <v>332</v>
      </c>
      <c r="B451" s="83" t="s">
        <v>84</v>
      </c>
      <c r="C451" s="72" t="s">
        <v>372</v>
      </c>
      <c r="D451" s="84">
        <f>D452</f>
        <v>357.74</v>
      </c>
      <c r="E451" s="84">
        <f>E452</f>
        <v>357.74</v>
      </c>
      <c r="F451" s="12"/>
      <c r="G451" s="12"/>
      <c r="H451" s="3"/>
    </row>
    <row r="452" spans="1:11" ht="75" x14ac:dyDescent="0.3">
      <c r="A452" s="46" t="s">
        <v>15</v>
      </c>
      <c r="B452" s="83" t="s">
        <v>84</v>
      </c>
      <c r="C452" s="45">
        <v>100</v>
      </c>
      <c r="D452" s="96">
        <v>357.74</v>
      </c>
      <c r="E452" s="96">
        <v>357.74</v>
      </c>
      <c r="F452" s="33"/>
      <c r="G452" s="33"/>
      <c r="H452" s="34"/>
      <c r="I452" s="35"/>
      <c r="J452" s="35"/>
      <c r="K452" s="35"/>
    </row>
    <row r="453" spans="1:11" ht="18.75" x14ac:dyDescent="0.3">
      <c r="A453" s="46" t="s">
        <v>230</v>
      </c>
      <c r="B453" s="83" t="s">
        <v>246</v>
      </c>
      <c r="C453" s="72" t="s">
        <v>372</v>
      </c>
      <c r="D453" s="84">
        <f>D454</f>
        <v>270</v>
      </c>
      <c r="E453" s="84">
        <f>E454</f>
        <v>270</v>
      </c>
      <c r="F453" s="33"/>
      <c r="G453" s="33"/>
      <c r="H453" s="34"/>
      <c r="I453" s="35"/>
      <c r="J453" s="35"/>
      <c r="K453" s="35"/>
    </row>
    <row r="454" spans="1:11" ht="37.5" x14ac:dyDescent="0.3">
      <c r="A454" s="46" t="s">
        <v>8</v>
      </c>
      <c r="B454" s="83" t="s">
        <v>246</v>
      </c>
      <c r="C454" s="45">
        <v>200</v>
      </c>
      <c r="D454" s="84">
        <v>270</v>
      </c>
      <c r="E454" s="84">
        <v>270</v>
      </c>
      <c r="F454" s="19"/>
      <c r="G454" s="19"/>
      <c r="H454" s="3"/>
    </row>
    <row r="455" spans="1:11" ht="18.75" x14ac:dyDescent="0.3">
      <c r="A455" s="69" t="s">
        <v>30</v>
      </c>
      <c r="B455" s="83" t="s">
        <v>85</v>
      </c>
      <c r="C455" s="72" t="s">
        <v>372</v>
      </c>
      <c r="D455" s="84">
        <f>D456+D457</f>
        <v>619.25</v>
      </c>
      <c r="E455" s="84">
        <f>E456+E457</f>
        <v>619.25</v>
      </c>
      <c r="F455" s="19"/>
      <c r="G455" s="19"/>
      <c r="H455" s="3"/>
    </row>
    <row r="456" spans="1:11" ht="37.5" x14ac:dyDescent="0.3">
      <c r="A456" s="46" t="s">
        <v>8</v>
      </c>
      <c r="B456" s="83" t="s">
        <v>85</v>
      </c>
      <c r="C456" s="45">
        <v>200</v>
      </c>
      <c r="D456" s="96">
        <f>460+50</f>
        <v>510</v>
      </c>
      <c r="E456" s="96">
        <f>460+50</f>
        <v>510</v>
      </c>
      <c r="F456" s="19"/>
      <c r="G456" s="19"/>
      <c r="H456" s="3"/>
    </row>
    <row r="457" spans="1:11" ht="18.75" x14ac:dyDescent="0.3">
      <c r="A457" s="46" t="s">
        <v>10</v>
      </c>
      <c r="B457" s="83" t="s">
        <v>85</v>
      </c>
      <c r="C457" s="45">
        <v>800</v>
      </c>
      <c r="D457" s="96">
        <v>109.25</v>
      </c>
      <c r="E457" s="96">
        <v>109.25</v>
      </c>
      <c r="F457" s="19"/>
      <c r="G457" s="19"/>
      <c r="H457" s="3"/>
    </row>
    <row r="458" spans="1:11" ht="37.5" x14ac:dyDescent="0.3">
      <c r="A458" s="67" t="s">
        <v>149</v>
      </c>
      <c r="B458" s="83" t="s">
        <v>86</v>
      </c>
      <c r="C458" s="72" t="s">
        <v>372</v>
      </c>
      <c r="D458" s="84">
        <f>D459+D460</f>
        <v>1519.99</v>
      </c>
      <c r="E458" s="84">
        <f>E459+E460</f>
        <v>1519.99</v>
      </c>
      <c r="F458" s="19"/>
      <c r="G458" s="19"/>
      <c r="H458" s="3"/>
    </row>
    <row r="459" spans="1:11" ht="75" x14ac:dyDescent="0.3">
      <c r="A459" s="46" t="s">
        <v>15</v>
      </c>
      <c r="B459" s="83" t="s">
        <v>86</v>
      </c>
      <c r="C459" s="45">
        <v>100</v>
      </c>
      <c r="D459" s="96">
        <v>1453.92</v>
      </c>
      <c r="E459" s="96">
        <v>1453.92</v>
      </c>
      <c r="F459" s="19"/>
      <c r="G459" s="19"/>
      <c r="H459" s="3"/>
    </row>
    <row r="460" spans="1:11" ht="37.5" x14ac:dyDescent="0.3">
      <c r="A460" s="46" t="s">
        <v>8</v>
      </c>
      <c r="B460" s="83" t="s">
        <v>86</v>
      </c>
      <c r="C460" s="45">
        <v>200</v>
      </c>
      <c r="D460" s="96">
        <v>66.069999999999993</v>
      </c>
      <c r="E460" s="96">
        <v>66.069999999999993</v>
      </c>
      <c r="F460" s="19"/>
      <c r="G460" s="19"/>
      <c r="H460" s="3"/>
    </row>
    <row r="461" spans="1:11" ht="56.25" x14ac:dyDescent="0.3">
      <c r="A461" s="59" t="s">
        <v>423</v>
      </c>
      <c r="B461" s="83" t="s">
        <v>87</v>
      </c>
      <c r="C461" s="72" t="s">
        <v>372</v>
      </c>
      <c r="D461" s="84">
        <f>D462</f>
        <v>3</v>
      </c>
      <c r="E461" s="84">
        <f>E462</f>
        <v>3</v>
      </c>
      <c r="F461" s="19"/>
      <c r="G461" s="19"/>
      <c r="H461" s="3"/>
    </row>
    <row r="462" spans="1:11" ht="37.5" x14ac:dyDescent="0.3">
      <c r="A462" s="46" t="s">
        <v>8</v>
      </c>
      <c r="B462" s="83" t="s">
        <v>87</v>
      </c>
      <c r="C462" s="45">
        <v>200</v>
      </c>
      <c r="D462" s="96">
        <v>3</v>
      </c>
      <c r="E462" s="96">
        <v>3</v>
      </c>
      <c r="F462" s="19"/>
      <c r="G462" s="19"/>
      <c r="H462" s="3"/>
    </row>
    <row r="463" spans="1:11" ht="37.5" x14ac:dyDescent="0.3">
      <c r="A463" s="59" t="s">
        <v>146</v>
      </c>
      <c r="B463" s="83" t="s">
        <v>424</v>
      </c>
      <c r="C463" s="72" t="s">
        <v>372</v>
      </c>
      <c r="D463" s="84">
        <f>D464</f>
        <v>39.049999999999997</v>
      </c>
      <c r="E463" s="84">
        <f>E464</f>
        <v>39.049999999999997</v>
      </c>
      <c r="F463" s="19"/>
      <c r="G463" s="19"/>
      <c r="H463" s="3"/>
    </row>
    <row r="464" spans="1:11" ht="37.5" x14ac:dyDescent="0.3">
      <c r="A464" s="46" t="s">
        <v>8</v>
      </c>
      <c r="B464" s="83" t="s">
        <v>424</v>
      </c>
      <c r="C464" s="45">
        <v>200</v>
      </c>
      <c r="D464" s="96">
        <v>39.049999999999997</v>
      </c>
      <c r="E464" s="96">
        <v>39.049999999999997</v>
      </c>
      <c r="F464" s="19"/>
      <c r="G464" s="19"/>
      <c r="H464" s="3"/>
    </row>
    <row r="465" spans="1:8" ht="56.25" x14ac:dyDescent="0.3">
      <c r="A465" s="53" t="s">
        <v>426</v>
      </c>
      <c r="B465" s="79" t="s">
        <v>470</v>
      </c>
      <c r="C465" s="133" t="s">
        <v>372</v>
      </c>
      <c r="D465" s="140">
        <f>D466</f>
        <v>2078.9899999999998</v>
      </c>
      <c r="E465" s="140">
        <f>E466</f>
        <v>2078.9899999999998</v>
      </c>
      <c r="F465" s="19"/>
      <c r="G465" s="19"/>
      <c r="H465" s="3"/>
    </row>
    <row r="466" spans="1:8" ht="57" customHeight="1" x14ac:dyDescent="0.3">
      <c r="A466" s="52" t="s">
        <v>473</v>
      </c>
      <c r="B466" s="83" t="s">
        <v>469</v>
      </c>
      <c r="C466" s="131" t="s">
        <v>372</v>
      </c>
      <c r="D466" s="96">
        <f>D467+D470</f>
        <v>2078.9899999999998</v>
      </c>
      <c r="E466" s="96">
        <f>E467+E470</f>
        <v>2078.9899999999998</v>
      </c>
      <c r="F466" s="19"/>
      <c r="G466" s="19"/>
      <c r="H466" s="3"/>
    </row>
    <row r="467" spans="1:8" ht="37.5" x14ac:dyDescent="0.3">
      <c r="A467" s="46" t="s">
        <v>13</v>
      </c>
      <c r="B467" s="83" t="s">
        <v>427</v>
      </c>
      <c r="C467" s="131" t="s">
        <v>372</v>
      </c>
      <c r="D467" s="96">
        <f>D468+D469</f>
        <v>150.76999999999998</v>
      </c>
      <c r="E467" s="96">
        <f>E468+E469</f>
        <v>150.76999999999998</v>
      </c>
      <c r="F467" s="19"/>
      <c r="G467" s="19"/>
      <c r="H467" s="3"/>
    </row>
    <row r="468" spans="1:8" ht="75" x14ac:dyDescent="0.3">
      <c r="A468" s="46" t="s">
        <v>15</v>
      </c>
      <c r="B468" s="83" t="s">
        <v>427</v>
      </c>
      <c r="C468" s="131" t="s">
        <v>2</v>
      </c>
      <c r="D468" s="96">
        <v>58.17</v>
      </c>
      <c r="E468" s="96">
        <v>58.17</v>
      </c>
      <c r="F468" s="19"/>
      <c r="G468" s="19"/>
      <c r="H468" s="3"/>
    </row>
    <row r="469" spans="1:8" ht="37.5" x14ac:dyDescent="0.3">
      <c r="A469" s="46" t="s">
        <v>8</v>
      </c>
      <c r="B469" s="83" t="s">
        <v>427</v>
      </c>
      <c r="C469" s="131" t="s">
        <v>399</v>
      </c>
      <c r="D469" s="96">
        <v>92.6</v>
      </c>
      <c r="E469" s="96">
        <v>92.6</v>
      </c>
      <c r="F469" s="19"/>
      <c r="G469" s="19"/>
      <c r="H469" s="3"/>
    </row>
    <row r="470" spans="1:8" ht="37.5" x14ac:dyDescent="0.3">
      <c r="A470" s="46" t="s">
        <v>14</v>
      </c>
      <c r="B470" s="83" t="s">
        <v>428</v>
      </c>
      <c r="C470" s="131" t="s">
        <v>372</v>
      </c>
      <c r="D470" s="96">
        <f>D471</f>
        <v>1928.22</v>
      </c>
      <c r="E470" s="96">
        <f>E471</f>
        <v>1928.22</v>
      </c>
      <c r="F470" s="19"/>
      <c r="G470" s="19"/>
      <c r="H470" s="3"/>
    </row>
    <row r="471" spans="1:8" ht="75" x14ac:dyDescent="0.3">
      <c r="A471" s="46" t="s">
        <v>15</v>
      </c>
      <c r="B471" s="83" t="s">
        <v>428</v>
      </c>
      <c r="C471" s="131" t="s">
        <v>2</v>
      </c>
      <c r="D471" s="96">
        <v>1928.22</v>
      </c>
      <c r="E471" s="96">
        <v>1928.22</v>
      </c>
      <c r="F471" s="23" t="e">
        <f>F19+F167+#REF!+#REF!+#REF!+#REF!+#REF!+#REF!+F377+F396+#REF!+#REF!+#REF!</f>
        <v>#REF!</v>
      </c>
      <c r="G471" s="23" t="e">
        <f>217+2164+#REF!+#REF!+#REF!+#REF!+#REF!+#REF!+2392+2411+#REF!+#REF!+#REF!</f>
        <v>#REF!</v>
      </c>
      <c r="H471" s="3"/>
    </row>
    <row r="472" spans="1:8" ht="75" x14ac:dyDescent="0.3">
      <c r="A472" s="47" t="s">
        <v>464</v>
      </c>
      <c r="B472" s="79" t="s">
        <v>465</v>
      </c>
      <c r="C472" s="133" t="s">
        <v>372</v>
      </c>
      <c r="D472" s="150">
        <f>D473</f>
        <v>26168.7</v>
      </c>
      <c r="E472" s="150">
        <f>E473</f>
        <v>26168.7</v>
      </c>
      <c r="F472" s="23"/>
      <c r="G472" s="23"/>
      <c r="H472" s="3"/>
    </row>
    <row r="473" spans="1:8" ht="37.5" x14ac:dyDescent="0.3">
      <c r="A473" s="46" t="s">
        <v>466</v>
      </c>
      <c r="B473" s="83" t="s">
        <v>467</v>
      </c>
      <c r="C473" s="131" t="s">
        <v>372</v>
      </c>
      <c r="D473" s="151">
        <f>D474</f>
        <v>26168.7</v>
      </c>
      <c r="E473" s="151">
        <f>E474</f>
        <v>26168.7</v>
      </c>
      <c r="F473" s="23"/>
      <c r="G473" s="23"/>
      <c r="H473" s="3"/>
    </row>
    <row r="474" spans="1:8" ht="37.5" x14ac:dyDescent="0.3">
      <c r="A474" s="102" t="s">
        <v>89</v>
      </c>
      <c r="B474" s="83" t="s">
        <v>468</v>
      </c>
      <c r="C474" s="131" t="s">
        <v>372</v>
      </c>
      <c r="D474" s="152">
        <f>D475+D476+D477</f>
        <v>26168.7</v>
      </c>
      <c r="E474" s="152">
        <f>E475+E476+E477</f>
        <v>26168.7</v>
      </c>
      <c r="F474" s="23"/>
      <c r="G474" s="23"/>
      <c r="H474" s="3"/>
    </row>
    <row r="475" spans="1:8" ht="75" x14ac:dyDescent="0.3">
      <c r="A475" s="52" t="s">
        <v>15</v>
      </c>
      <c r="B475" s="83" t="s">
        <v>468</v>
      </c>
      <c r="C475" s="131" t="s">
        <v>2</v>
      </c>
      <c r="D475" s="152">
        <v>22977.99</v>
      </c>
      <c r="E475" s="152">
        <v>22977.99</v>
      </c>
      <c r="F475" s="23"/>
      <c r="G475" s="23"/>
      <c r="H475" s="3"/>
    </row>
    <row r="476" spans="1:8" ht="37.5" x14ac:dyDescent="0.3">
      <c r="A476" s="52" t="s">
        <v>8</v>
      </c>
      <c r="B476" s="83" t="s">
        <v>468</v>
      </c>
      <c r="C476" s="131" t="s">
        <v>399</v>
      </c>
      <c r="D476" s="152">
        <v>3190.41</v>
      </c>
      <c r="E476" s="152">
        <v>3190.41</v>
      </c>
      <c r="F476" s="23"/>
      <c r="G476" s="23"/>
      <c r="H476" s="3"/>
    </row>
    <row r="477" spans="1:8" ht="18.75" x14ac:dyDescent="0.3">
      <c r="A477" s="52" t="s">
        <v>10</v>
      </c>
      <c r="B477" s="83" t="s">
        <v>468</v>
      </c>
      <c r="C477" s="131" t="s">
        <v>425</v>
      </c>
      <c r="D477" s="153">
        <v>0.3</v>
      </c>
      <c r="E477" s="153">
        <v>0.3</v>
      </c>
      <c r="F477" s="23"/>
      <c r="G477" s="23"/>
      <c r="H477" s="3"/>
    </row>
    <row r="478" spans="1:8" ht="75" x14ac:dyDescent="0.3">
      <c r="A478" s="53" t="s">
        <v>370</v>
      </c>
      <c r="B478" s="79" t="s">
        <v>271</v>
      </c>
      <c r="C478" s="72" t="s">
        <v>372</v>
      </c>
      <c r="D478" s="80">
        <f>D479+D481</f>
        <v>40</v>
      </c>
      <c r="E478" s="80">
        <f>E479+E481</f>
        <v>40</v>
      </c>
      <c r="F478" s="4"/>
      <c r="G478" s="4"/>
      <c r="H478" s="3"/>
    </row>
    <row r="479" spans="1:8" ht="56.25" x14ac:dyDescent="0.3">
      <c r="A479" s="52" t="s">
        <v>272</v>
      </c>
      <c r="B479" s="83" t="s">
        <v>273</v>
      </c>
      <c r="C479" s="72" t="s">
        <v>372</v>
      </c>
      <c r="D479" s="84">
        <f>D480</f>
        <v>20</v>
      </c>
      <c r="E479" s="84">
        <f>E480</f>
        <v>20</v>
      </c>
      <c r="F479" s="36"/>
      <c r="G479" s="36"/>
      <c r="H479" s="3"/>
    </row>
    <row r="480" spans="1:8" ht="37.5" x14ac:dyDescent="0.3">
      <c r="A480" s="52" t="s">
        <v>8</v>
      </c>
      <c r="B480" s="83" t="s">
        <v>273</v>
      </c>
      <c r="C480" s="45">
        <v>200</v>
      </c>
      <c r="D480" s="84">
        <v>20</v>
      </c>
      <c r="E480" s="84">
        <v>20</v>
      </c>
      <c r="H480" s="1"/>
    </row>
    <row r="481" spans="1:5" ht="75" x14ac:dyDescent="0.3">
      <c r="A481" s="52" t="s">
        <v>429</v>
      </c>
      <c r="B481" s="83" t="s">
        <v>430</v>
      </c>
      <c r="C481" s="72" t="s">
        <v>372</v>
      </c>
      <c r="D481" s="84">
        <f>D482</f>
        <v>20</v>
      </c>
      <c r="E481" s="84">
        <f>E482</f>
        <v>20</v>
      </c>
    </row>
    <row r="482" spans="1:5" ht="37.5" x14ac:dyDescent="0.3">
      <c r="A482" s="46" t="s">
        <v>25</v>
      </c>
      <c r="B482" s="83" t="s">
        <v>430</v>
      </c>
      <c r="C482" s="45">
        <v>600</v>
      </c>
      <c r="D482" s="84">
        <v>20</v>
      </c>
      <c r="E482" s="84">
        <v>20</v>
      </c>
    </row>
    <row r="483" spans="1:5" ht="75" x14ac:dyDescent="0.3">
      <c r="A483" s="53" t="s">
        <v>274</v>
      </c>
      <c r="B483" s="79" t="s">
        <v>209</v>
      </c>
      <c r="C483" s="72" t="s">
        <v>372</v>
      </c>
      <c r="D483" s="80">
        <f>D484+D486</f>
        <v>892.74</v>
      </c>
      <c r="E483" s="80">
        <f>E484+E486</f>
        <v>892.74</v>
      </c>
    </row>
    <row r="484" spans="1:5" ht="56.25" x14ac:dyDescent="0.3">
      <c r="A484" s="52" t="s">
        <v>275</v>
      </c>
      <c r="B484" s="83" t="s">
        <v>276</v>
      </c>
      <c r="C484" s="72" t="s">
        <v>372</v>
      </c>
      <c r="D484" s="84">
        <f>D485</f>
        <v>10</v>
      </c>
      <c r="E484" s="84">
        <f>E485</f>
        <v>10</v>
      </c>
    </row>
    <row r="485" spans="1:5" ht="37.5" x14ac:dyDescent="0.3">
      <c r="A485" s="52" t="s">
        <v>8</v>
      </c>
      <c r="B485" s="83" t="s">
        <v>276</v>
      </c>
      <c r="C485" s="45">
        <v>200</v>
      </c>
      <c r="D485" s="84">
        <v>10</v>
      </c>
      <c r="E485" s="84">
        <v>10</v>
      </c>
    </row>
    <row r="486" spans="1:5" ht="56.25" x14ac:dyDescent="0.3">
      <c r="A486" s="87" t="s">
        <v>462</v>
      </c>
      <c r="B486" s="83" t="s">
        <v>463</v>
      </c>
      <c r="C486" s="72" t="s">
        <v>372</v>
      </c>
      <c r="D486" s="149">
        <f>D487</f>
        <v>882.74</v>
      </c>
      <c r="E486" s="149">
        <f>E487</f>
        <v>882.74</v>
      </c>
    </row>
    <row r="487" spans="1:5" ht="37.5" x14ac:dyDescent="0.3">
      <c r="A487" s="87" t="s">
        <v>8</v>
      </c>
      <c r="B487" s="83" t="s">
        <v>463</v>
      </c>
      <c r="C487" s="45">
        <v>200</v>
      </c>
      <c r="D487" s="149">
        <v>882.74</v>
      </c>
      <c r="E487" s="149">
        <v>882.74</v>
      </c>
    </row>
    <row r="488" spans="1:5" ht="56.25" x14ac:dyDescent="0.3">
      <c r="A488" s="51" t="s">
        <v>442</v>
      </c>
      <c r="B488" s="79" t="s">
        <v>88</v>
      </c>
      <c r="C488" s="72" t="s">
        <v>372</v>
      </c>
      <c r="D488" s="80">
        <f>D492+D489</f>
        <v>135.26</v>
      </c>
      <c r="E488" s="80">
        <f>E492+E489</f>
        <v>135.26</v>
      </c>
    </row>
    <row r="489" spans="1:5" ht="56.25" x14ac:dyDescent="0.3">
      <c r="A489" s="86" t="s">
        <v>443</v>
      </c>
      <c r="B489" s="79" t="s">
        <v>289</v>
      </c>
      <c r="C489" s="72" t="s">
        <v>372</v>
      </c>
      <c r="D489" s="80">
        <f>D490</f>
        <v>30</v>
      </c>
      <c r="E489" s="80">
        <f>E490</f>
        <v>30</v>
      </c>
    </row>
    <row r="490" spans="1:5" ht="56.25" x14ac:dyDescent="0.3">
      <c r="A490" s="46" t="s">
        <v>472</v>
      </c>
      <c r="B490" s="83" t="s">
        <v>288</v>
      </c>
      <c r="C490" s="72" t="s">
        <v>372</v>
      </c>
      <c r="D490" s="84">
        <f>D491</f>
        <v>30</v>
      </c>
      <c r="E490" s="84">
        <f>E491</f>
        <v>30</v>
      </c>
    </row>
    <row r="491" spans="1:5" ht="37.5" x14ac:dyDescent="0.3">
      <c r="A491" s="49" t="s">
        <v>8</v>
      </c>
      <c r="B491" s="83" t="s">
        <v>288</v>
      </c>
      <c r="C491" s="45">
        <v>200</v>
      </c>
      <c r="D491" s="84">
        <v>30</v>
      </c>
      <c r="E491" s="84">
        <v>30</v>
      </c>
    </row>
    <row r="492" spans="1:5" ht="56.25" x14ac:dyDescent="0.3">
      <c r="A492" s="47" t="s">
        <v>323</v>
      </c>
      <c r="B492" s="79" t="s">
        <v>335</v>
      </c>
      <c r="C492" s="72" t="s">
        <v>372</v>
      </c>
      <c r="D492" s="80">
        <f>D493</f>
        <v>105.26</v>
      </c>
      <c r="E492" s="80">
        <f>E493</f>
        <v>105.26</v>
      </c>
    </row>
    <row r="493" spans="1:5" ht="37.5" x14ac:dyDescent="0.3">
      <c r="A493" s="59" t="s">
        <v>290</v>
      </c>
      <c r="B493" s="83" t="s">
        <v>336</v>
      </c>
      <c r="C493" s="72" t="s">
        <v>372</v>
      </c>
      <c r="D493" s="84">
        <f>D494</f>
        <v>105.26</v>
      </c>
      <c r="E493" s="84">
        <f>E494</f>
        <v>105.26</v>
      </c>
    </row>
    <row r="494" spans="1:5" ht="37.5" x14ac:dyDescent="0.3">
      <c r="A494" s="46" t="s">
        <v>8</v>
      </c>
      <c r="B494" s="83" t="s">
        <v>336</v>
      </c>
      <c r="C494" s="45">
        <v>200</v>
      </c>
      <c r="D494" s="96">
        <v>105.26</v>
      </c>
      <c r="E494" s="96">
        <v>105.26</v>
      </c>
    </row>
    <row r="495" spans="1:5" ht="37.5" x14ac:dyDescent="0.3">
      <c r="A495" s="47" t="s">
        <v>232</v>
      </c>
      <c r="B495" s="79" t="s">
        <v>233</v>
      </c>
      <c r="C495" s="72" t="s">
        <v>372</v>
      </c>
      <c r="D495" s="80">
        <f>D496+D499</f>
        <v>1344.57</v>
      </c>
      <c r="E495" s="80">
        <f>E496+E499</f>
        <v>1344.57</v>
      </c>
    </row>
    <row r="496" spans="1:5" ht="37.5" x14ac:dyDescent="0.3">
      <c r="A496" s="46" t="s">
        <v>13</v>
      </c>
      <c r="B496" s="83" t="s">
        <v>234</v>
      </c>
      <c r="C496" s="72" t="s">
        <v>372</v>
      </c>
      <c r="D496" s="84">
        <f>D497+D498</f>
        <v>51.7</v>
      </c>
      <c r="E496" s="84">
        <f>E497+E498</f>
        <v>51.7</v>
      </c>
    </row>
    <row r="497" spans="1:5" ht="75" x14ac:dyDescent="0.3">
      <c r="A497" s="46" t="s">
        <v>15</v>
      </c>
      <c r="B497" s="83" t="s">
        <v>234</v>
      </c>
      <c r="C497" s="45">
        <v>100</v>
      </c>
      <c r="D497" s="96">
        <v>27.7</v>
      </c>
      <c r="E497" s="96">
        <v>27.7</v>
      </c>
    </row>
    <row r="498" spans="1:5" ht="37.5" x14ac:dyDescent="0.3">
      <c r="A498" s="49" t="s">
        <v>8</v>
      </c>
      <c r="B498" s="83" t="s">
        <v>234</v>
      </c>
      <c r="C498" s="45">
        <v>200</v>
      </c>
      <c r="D498" s="96">
        <v>24</v>
      </c>
      <c r="E498" s="96">
        <v>24</v>
      </c>
    </row>
    <row r="499" spans="1:5" ht="37.5" x14ac:dyDescent="0.3">
      <c r="A499" s="46" t="s">
        <v>14</v>
      </c>
      <c r="B499" s="83" t="s">
        <v>235</v>
      </c>
      <c r="C499" s="72" t="s">
        <v>372</v>
      </c>
      <c r="D499" s="84">
        <f>D500</f>
        <v>1292.8699999999999</v>
      </c>
      <c r="E499" s="84">
        <f>E500</f>
        <v>1292.8699999999999</v>
      </c>
    </row>
    <row r="500" spans="1:5" ht="75" x14ac:dyDescent="0.3">
      <c r="A500" s="49" t="s">
        <v>7</v>
      </c>
      <c r="B500" s="83" t="s">
        <v>235</v>
      </c>
      <c r="C500" s="45">
        <v>100</v>
      </c>
      <c r="D500" s="96">
        <v>1292.8699999999999</v>
      </c>
      <c r="E500" s="96">
        <v>1292.8699999999999</v>
      </c>
    </row>
    <row r="501" spans="1:5" ht="37.5" x14ac:dyDescent="0.3">
      <c r="A501" s="66" t="s">
        <v>321</v>
      </c>
      <c r="B501" s="79" t="s">
        <v>191</v>
      </c>
      <c r="C501" s="72" t="s">
        <v>372</v>
      </c>
      <c r="D501" s="80">
        <f>D502</f>
        <v>70</v>
      </c>
      <c r="E501" s="80">
        <f>E502</f>
        <v>70</v>
      </c>
    </row>
    <row r="502" spans="1:5" ht="37.5" x14ac:dyDescent="0.3">
      <c r="A502" s="49" t="s">
        <v>369</v>
      </c>
      <c r="B502" s="83" t="s">
        <v>192</v>
      </c>
      <c r="C502" s="72" t="s">
        <v>372</v>
      </c>
      <c r="D502" s="84">
        <f>D503</f>
        <v>70</v>
      </c>
      <c r="E502" s="84">
        <f>E503</f>
        <v>70</v>
      </c>
    </row>
    <row r="503" spans="1:5" ht="37.5" x14ac:dyDescent="0.3">
      <c r="A503" s="49" t="s">
        <v>8</v>
      </c>
      <c r="B503" s="83" t="s">
        <v>192</v>
      </c>
      <c r="C503" s="45">
        <v>200</v>
      </c>
      <c r="D503" s="84">
        <v>70</v>
      </c>
      <c r="E503" s="84">
        <v>70</v>
      </c>
    </row>
    <row r="504" spans="1:5" ht="37.5" x14ac:dyDescent="0.3">
      <c r="A504" s="50" t="s">
        <v>334</v>
      </c>
      <c r="B504" s="79" t="s">
        <v>92</v>
      </c>
      <c r="C504" s="72" t="s">
        <v>372</v>
      </c>
      <c r="D504" s="80">
        <f>D505</f>
        <v>765.98</v>
      </c>
      <c r="E504" s="80">
        <f>E505</f>
        <v>765.98</v>
      </c>
    </row>
    <row r="505" spans="1:5" ht="37.5" x14ac:dyDescent="0.3">
      <c r="A505" s="49" t="s">
        <v>431</v>
      </c>
      <c r="B505" s="83" t="s">
        <v>93</v>
      </c>
      <c r="C505" s="72" t="s">
        <v>372</v>
      </c>
      <c r="D505" s="84">
        <f>D506</f>
        <v>765.98</v>
      </c>
      <c r="E505" s="84">
        <f>E506</f>
        <v>765.98</v>
      </c>
    </row>
    <row r="506" spans="1:5" ht="37.5" x14ac:dyDescent="0.3">
      <c r="A506" s="49" t="s">
        <v>8</v>
      </c>
      <c r="B506" s="83" t="s">
        <v>93</v>
      </c>
      <c r="C506" s="45">
        <v>200</v>
      </c>
      <c r="D506" s="96">
        <v>765.98</v>
      </c>
      <c r="E506" s="96">
        <v>765.98</v>
      </c>
    </row>
    <row r="507" spans="1:5" ht="37.5" x14ac:dyDescent="0.3">
      <c r="A507" s="66" t="s">
        <v>194</v>
      </c>
      <c r="B507" s="79" t="s">
        <v>195</v>
      </c>
      <c r="C507" s="72" t="s">
        <v>372</v>
      </c>
      <c r="D507" s="80">
        <f>D509+D513+D516</f>
        <v>41275.630000000005</v>
      </c>
      <c r="E507" s="80">
        <f>E509+E513+E516</f>
        <v>41275.630000000005</v>
      </c>
    </row>
    <row r="508" spans="1:5" ht="37.5" x14ac:dyDescent="0.3">
      <c r="A508" s="49" t="s">
        <v>458</v>
      </c>
      <c r="B508" s="83" t="s">
        <v>457</v>
      </c>
      <c r="C508" s="72"/>
      <c r="D508" s="84">
        <f>D509</f>
        <v>35334.130000000005</v>
      </c>
      <c r="E508" s="84">
        <f>E509</f>
        <v>35334.130000000005</v>
      </c>
    </row>
    <row r="509" spans="1:5" ht="37.5" x14ac:dyDescent="0.3">
      <c r="A509" s="49" t="s">
        <v>196</v>
      </c>
      <c r="B509" s="83" t="s">
        <v>457</v>
      </c>
      <c r="C509" s="72" t="s">
        <v>372</v>
      </c>
      <c r="D509" s="103">
        <f>D510+D511+D512</f>
        <v>35334.130000000005</v>
      </c>
      <c r="E509" s="103">
        <f>E510+E511+E512</f>
        <v>35334.130000000005</v>
      </c>
    </row>
    <row r="510" spans="1:5" ht="75" x14ac:dyDescent="0.3">
      <c r="A510" s="46" t="s">
        <v>15</v>
      </c>
      <c r="B510" s="83" t="s">
        <v>457</v>
      </c>
      <c r="C510" s="45">
        <v>100</v>
      </c>
      <c r="D510" s="96">
        <v>32300.59</v>
      </c>
      <c r="E510" s="96">
        <v>32300.59</v>
      </c>
    </row>
    <row r="511" spans="1:5" ht="37.5" x14ac:dyDescent="0.3">
      <c r="A511" s="49" t="s">
        <v>8</v>
      </c>
      <c r="B511" s="83" t="s">
        <v>457</v>
      </c>
      <c r="C511" s="45">
        <v>200</v>
      </c>
      <c r="D511" s="96">
        <v>2731.74</v>
      </c>
      <c r="E511" s="96">
        <v>2731.74</v>
      </c>
    </row>
    <row r="512" spans="1:5" ht="18.75" x14ac:dyDescent="0.3">
      <c r="A512" s="49" t="s">
        <v>10</v>
      </c>
      <c r="B512" s="83" t="s">
        <v>457</v>
      </c>
      <c r="C512" s="45">
        <v>800</v>
      </c>
      <c r="D512" s="96">
        <v>301.8</v>
      </c>
      <c r="E512" s="96">
        <v>301.8</v>
      </c>
    </row>
    <row r="513" spans="1:5" ht="18.75" x14ac:dyDescent="0.3">
      <c r="A513" s="46" t="s">
        <v>214</v>
      </c>
      <c r="B513" s="83" t="s">
        <v>460</v>
      </c>
      <c r="C513" s="72" t="s">
        <v>372</v>
      </c>
      <c r="D513" s="103">
        <f>D514+D515</f>
        <v>1792</v>
      </c>
      <c r="E513" s="103">
        <f>E514+E515</f>
        <v>1792</v>
      </c>
    </row>
    <row r="514" spans="1:5" ht="37.5" x14ac:dyDescent="0.3">
      <c r="A514" s="49" t="s">
        <v>8</v>
      </c>
      <c r="B514" s="83" t="s">
        <v>460</v>
      </c>
      <c r="C514" s="45">
        <v>200</v>
      </c>
      <c r="D514" s="96">
        <v>1772</v>
      </c>
      <c r="E514" s="96">
        <v>1772</v>
      </c>
    </row>
    <row r="515" spans="1:5" ht="18.75" x14ac:dyDescent="0.3">
      <c r="A515" s="46" t="s">
        <v>10</v>
      </c>
      <c r="B515" s="83" t="s">
        <v>460</v>
      </c>
      <c r="C515" s="45">
        <v>800</v>
      </c>
      <c r="D515" s="96">
        <v>20</v>
      </c>
      <c r="E515" s="96">
        <v>20</v>
      </c>
    </row>
    <row r="516" spans="1:5" ht="18.75" x14ac:dyDescent="0.3">
      <c r="A516" s="58" t="s">
        <v>432</v>
      </c>
      <c r="B516" s="83" t="s">
        <v>459</v>
      </c>
      <c r="C516" s="72" t="s">
        <v>372</v>
      </c>
      <c r="D516" s="84">
        <f>D517</f>
        <v>4149.5</v>
      </c>
      <c r="E516" s="84">
        <f>E517</f>
        <v>4149.5</v>
      </c>
    </row>
    <row r="517" spans="1:5" ht="37.5" x14ac:dyDescent="0.3">
      <c r="A517" s="101" t="s">
        <v>245</v>
      </c>
      <c r="B517" s="148" t="s">
        <v>461</v>
      </c>
      <c r="C517" s="72" t="s">
        <v>372</v>
      </c>
      <c r="D517" s="84">
        <f>D518+D519</f>
        <v>4149.5</v>
      </c>
      <c r="E517" s="84">
        <f>E518+E519</f>
        <v>4149.5</v>
      </c>
    </row>
    <row r="518" spans="1:5" ht="37.5" x14ac:dyDescent="0.3">
      <c r="A518" s="76" t="s">
        <v>8</v>
      </c>
      <c r="B518" s="148" t="s">
        <v>461</v>
      </c>
      <c r="C518" s="72" t="s">
        <v>399</v>
      </c>
      <c r="D518" s="96">
        <v>3980.89</v>
      </c>
      <c r="E518" s="96">
        <v>3980.89</v>
      </c>
    </row>
    <row r="519" spans="1:5" ht="18.75" x14ac:dyDescent="0.3">
      <c r="A519" s="76" t="s">
        <v>10</v>
      </c>
      <c r="B519" s="148" t="s">
        <v>461</v>
      </c>
      <c r="C519" s="72" t="s">
        <v>425</v>
      </c>
      <c r="D519" s="96">
        <v>168.61</v>
      </c>
      <c r="E519" s="96">
        <v>168.61</v>
      </c>
    </row>
    <row r="520" spans="1:5" ht="18.75" x14ac:dyDescent="0.3">
      <c r="A520" s="57" t="s">
        <v>433</v>
      </c>
      <c r="B520" s="79" t="s">
        <v>434</v>
      </c>
      <c r="C520" s="72" t="s">
        <v>372</v>
      </c>
      <c r="D520" s="80">
        <f t="shared" ref="D520:E522" si="7">D521</f>
        <v>75</v>
      </c>
      <c r="E520" s="80">
        <f t="shared" si="7"/>
        <v>75</v>
      </c>
    </row>
    <row r="521" spans="1:5" ht="80.45" customHeight="1" x14ac:dyDescent="0.3">
      <c r="A521" s="46" t="s">
        <v>435</v>
      </c>
      <c r="B521" s="83" t="s">
        <v>436</v>
      </c>
      <c r="C521" s="72" t="s">
        <v>372</v>
      </c>
      <c r="D521" s="84">
        <f t="shared" si="7"/>
        <v>75</v>
      </c>
      <c r="E521" s="84">
        <f t="shared" si="7"/>
        <v>75</v>
      </c>
    </row>
    <row r="522" spans="1:5" ht="56.25" x14ac:dyDescent="0.3">
      <c r="A522" s="46" t="s">
        <v>437</v>
      </c>
      <c r="B522" s="83" t="s">
        <v>438</v>
      </c>
      <c r="C522" s="72" t="s">
        <v>372</v>
      </c>
      <c r="D522" s="84">
        <f t="shared" si="7"/>
        <v>75</v>
      </c>
      <c r="E522" s="84">
        <f t="shared" si="7"/>
        <v>75</v>
      </c>
    </row>
    <row r="523" spans="1:5" ht="38.25" thickBot="1" x14ac:dyDescent="0.35">
      <c r="A523" s="49" t="s">
        <v>8</v>
      </c>
      <c r="B523" s="83" t="s">
        <v>438</v>
      </c>
      <c r="C523" s="45">
        <v>200</v>
      </c>
      <c r="D523" s="84">
        <v>75</v>
      </c>
      <c r="E523" s="84">
        <v>75</v>
      </c>
    </row>
    <row r="524" spans="1:5" ht="19.5" thickBot="1" x14ac:dyDescent="0.35">
      <c r="A524" s="51" t="s">
        <v>445</v>
      </c>
      <c r="B524" s="83"/>
      <c r="C524" s="45"/>
      <c r="D524" s="142">
        <v>21200</v>
      </c>
      <c r="E524" s="143">
        <v>42200</v>
      </c>
    </row>
    <row r="525" spans="1:5" ht="18.75" x14ac:dyDescent="0.3">
      <c r="A525" s="70" t="s">
        <v>11</v>
      </c>
      <c r="B525" s="134"/>
      <c r="C525" s="135"/>
      <c r="D525" s="112">
        <f>D520+D507+D504+D501+D495+D488+D483+D478+D465+D428+D415+D406+D311+D297+D279+D270+D243+D165+D118+D112+D76+D48+D37+D23+D19+D524+D472+D158</f>
        <v>2148221.2890000003</v>
      </c>
      <c r="E525" s="112">
        <f>E520+E507+E504+E501+E495+E488+E483+E478+E465+E428+E415+E406+E311+E297+E279+E270+E243+E165+E118+E112+E76+E48+E37+E23+E19+E524+E472+E158</f>
        <v>2183178.7650000006</v>
      </c>
    </row>
  </sheetData>
  <autoFilter ref="A18:K525"/>
  <mergeCells count="16">
    <mergeCell ref="A16:A17"/>
    <mergeCell ref="A1:E1"/>
    <mergeCell ref="C16:C17"/>
    <mergeCell ref="F16:G16"/>
    <mergeCell ref="B16:B17"/>
    <mergeCell ref="A11:G11"/>
    <mergeCell ref="A2:G2"/>
    <mergeCell ref="A3:G3"/>
    <mergeCell ref="A13:G13"/>
    <mergeCell ref="A5:G5"/>
    <mergeCell ref="A7:G7"/>
    <mergeCell ref="A4:E4"/>
    <mergeCell ref="A6:E6"/>
    <mergeCell ref="B8:E8"/>
    <mergeCell ref="B9:E9"/>
    <mergeCell ref="B10:E10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2021-11-11T14:14:49Z</cp:lastPrinted>
  <dcterms:created xsi:type="dcterms:W3CDTF">2013-10-16T11:38:15Z</dcterms:created>
  <dcterms:modified xsi:type="dcterms:W3CDTF">2022-10-31T13:31:38Z</dcterms:modified>
</cp:coreProperties>
</file>