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9 ноября № 501 изменения в бюджет\№ 501 изменения в бюджет 2021\"/>
    </mc:Choice>
  </mc:AlternateContent>
  <bookViews>
    <workbookView xWindow="480" yWindow="735" windowWidth="15480" windowHeight="10950"/>
  </bookViews>
  <sheets>
    <sheet name="Приложение 11" sheetId="8" r:id="rId1"/>
  </sheets>
  <definedNames>
    <definedName name="_xlnm._FilterDatabase" localSheetId="0" hidden="1">'Приложение 11'!$A$16:$K$534</definedName>
    <definedName name="_xlnm.Print_Titles" localSheetId="0">'Приложение 11'!$16:$16</definedName>
    <definedName name="_xlnm.Print_Area" localSheetId="0">'Приложение 11'!$A$1:$E$533</definedName>
  </definedNames>
  <calcPr calcId="162913" iterate="1"/>
</workbook>
</file>

<file path=xl/calcChain.xml><?xml version="1.0" encoding="utf-8"?>
<calcChain xmlns="http://schemas.openxmlformats.org/spreadsheetml/2006/main">
  <c r="D326" i="8" l="1"/>
  <c r="E525" i="8"/>
  <c r="E524" i="8" s="1"/>
  <c r="E528" i="8"/>
  <c r="E527" i="8" s="1"/>
  <c r="D520" i="8" l="1"/>
  <c r="D528" i="8"/>
  <c r="D527" i="8" s="1"/>
  <c r="D525" i="8"/>
  <c r="D524" i="8" s="1"/>
  <c r="E263" i="8" l="1"/>
  <c r="D263" i="8"/>
  <c r="E140" i="8"/>
  <c r="E144" i="8"/>
  <c r="D145" i="8"/>
  <c r="D144" i="8" s="1"/>
  <c r="D141" i="8"/>
  <c r="D140" i="8" s="1"/>
  <c r="D143" i="8"/>
  <c r="E142" i="8"/>
  <c r="D142" i="8"/>
  <c r="E69" i="8"/>
  <c r="D69" i="8"/>
  <c r="E67" i="8"/>
  <c r="D67" i="8"/>
  <c r="E65" i="8"/>
  <c r="D65" i="8"/>
  <c r="E63" i="8"/>
  <c r="D64" i="8"/>
  <c r="D63" i="8" s="1"/>
  <c r="E61" i="8"/>
  <c r="D62" i="8"/>
  <c r="D61" i="8" s="1"/>
  <c r="E59" i="8"/>
  <c r="D60" i="8"/>
  <c r="D59" i="8" s="1"/>
  <c r="D58" i="8" s="1"/>
  <c r="D57" i="8" s="1"/>
  <c r="E496" i="8"/>
  <c r="D496" i="8"/>
  <c r="E164" i="8"/>
  <c r="E163" i="8" s="1"/>
  <c r="E162" i="8" s="1"/>
  <c r="D164" i="8"/>
  <c r="D163" i="8" s="1"/>
  <c r="D162" i="8" s="1"/>
  <c r="E75" i="8"/>
  <c r="D75" i="8"/>
  <c r="E243" i="8"/>
  <c r="D243" i="8"/>
  <c r="E446" i="8"/>
  <c r="D446" i="8"/>
  <c r="E450" i="8"/>
  <c r="D450" i="8"/>
  <c r="E300" i="8"/>
  <c r="D327" i="8"/>
  <c r="E341" i="8"/>
  <c r="D341" i="8"/>
  <c r="D342" i="8"/>
  <c r="E258" i="8"/>
  <c r="D258" i="8"/>
  <c r="E260" i="8"/>
  <c r="D260" i="8"/>
  <c r="E234" i="8"/>
  <c r="D234" i="8"/>
  <c r="E285" i="8"/>
  <c r="E284" i="8" s="1"/>
  <c r="D285" i="8"/>
  <c r="D284" i="8" s="1"/>
  <c r="E253" i="8"/>
  <c r="D253" i="8"/>
  <c r="E299" i="8"/>
  <c r="D299" i="8"/>
  <c r="E326" i="8"/>
  <c r="E364" i="8"/>
  <c r="D364" i="8"/>
  <c r="E373" i="8"/>
  <c r="D373" i="8"/>
  <c r="E378" i="8"/>
  <c r="D378" i="8"/>
  <c r="E396" i="8"/>
  <c r="D396" i="8"/>
  <c r="E466" i="8"/>
  <c r="D466" i="8"/>
  <c r="E519" i="8"/>
  <c r="D519" i="8"/>
  <c r="D518" i="8" s="1"/>
  <c r="D139" i="8" l="1"/>
  <c r="E58" i="8"/>
  <c r="E57" i="8" s="1"/>
  <c r="E139" i="8"/>
  <c r="E403" i="8"/>
  <c r="D403" i="8"/>
  <c r="E405" i="8"/>
  <c r="D405" i="8"/>
  <c r="D300" i="8" l="1"/>
  <c r="E310" i="8"/>
  <c r="D310" i="8"/>
  <c r="E158" i="8"/>
  <c r="E154" i="8"/>
  <c r="E275" i="8"/>
  <c r="E273" i="8" s="1"/>
  <c r="D275" i="8"/>
  <c r="D273" i="8" s="1"/>
  <c r="E386" i="8"/>
  <c r="E383" i="8"/>
  <c r="E379" i="8"/>
  <c r="E327" i="8" l="1"/>
  <c r="E79" i="8"/>
  <c r="E74" i="8"/>
  <c r="E202" i="8" l="1"/>
  <c r="D202" i="8"/>
  <c r="E522" i="8"/>
  <c r="D522" i="8"/>
  <c r="D517" i="8" s="1"/>
  <c r="E490" i="8"/>
  <c r="E489" i="8" s="1"/>
  <c r="D490" i="8"/>
  <c r="D489" i="8" s="1"/>
  <c r="E471" i="8"/>
  <c r="E465" i="8" s="1"/>
  <c r="D471" i="8"/>
  <c r="D465" i="8" s="1"/>
  <c r="E484" i="8"/>
  <c r="E483" i="8" s="1"/>
  <c r="D484" i="8"/>
  <c r="D483" i="8" s="1"/>
  <c r="E340" i="8"/>
  <c r="D340" i="8"/>
  <c r="E308" i="8"/>
  <c r="E307" i="8" s="1"/>
  <c r="D308" i="8"/>
  <c r="D307" i="8" s="1"/>
  <c r="E129" i="8"/>
  <c r="E128" i="8" s="1"/>
  <c r="D129" i="8"/>
  <c r="D128" i="8" s="1"/>
  <c r="E55" i="8"/>
  <c r="E54" i="8" s="1"/>
  <c r="D55" i="8"/>
  <c r="D54" i="8" s="1"/>
  <c r="D360" i="8" l="1"/>
  <c r="E360" i="8"/>
  <c r="E209" i="8" l="1"/>
  <c r="D209" i="8"/>
  <c r="E82" i="8"/>
  <c r="E81" i="8" s="1"/>
  <c r="E80" i="8" s="1"/>
  <c r="D82" i="8"/>
  <c r="D81" i="8" s="1"/>
  <c r="D80" i="8" s="1"/>
  <c r="E345" i="8" l="1"/>
  <c r="D345" i="8"/>
  <c r="E44" i="8"/>
  <c r="E43" i="8" s="1"/>
  <c r="D44" i="8"/>
  <c r="D43" i="8" s="1"/>
  <c r="E199" i="8" l="1"/>
  <c r="D199" i="8"/>
  <c r="E487" i="8" l="1"/>
  <c r="E486" i="8" s="1"/>
  <c r="D487" i="8"/>
  <c r="D486" i="8" s="1"/>
  <c r="E367" i="8" l="1"/>
  <c r="D367" i="8"/>
  <c r="E358" i="8"/>
  <c r="E357" i="8" s="1"/>
  <c r="D358" i="8"/>
  <c r="D357" i="8" s="1"/>
  <c r="E354" i="8"/>
  <c r="D354" i="8"/>
  <c r="E503" i="8"/>
  <c r="E502" i="8" s="1"/>
  <c r="D503" i="8"/>
  <c r="D502" i="8" s="1"/>
  <c r="K84" i="8"/>
  <c r="J84" i="8"/>
  <c r="I84" i="8"/>
  <c r="H84" i="8"/>
  <c r="G84" i="8"/>
  <c r="F84" i="8"/>
  <c r="E101" i="8"/>
  <c r="E100" i="8" s="1"/>
  <c r="D101" i="8"/>
  <c r="D100" i="8" s="1"/>
  <c r="E104" i="8"/>
  <c r="E103" i="8" s="1"/>
  <c r="D104" i="8"/>
  <c r="D103" i="8" s="1"/>
  <c r="E98" i="8"/>
  <c r="E97" i="8" s="1"/>
  <c r="D98" i="8"/>
  <c r="D97" i="8" s="1"/>
  <c r="E96" i="8" l="1"/>
  <c r="D96" i="8"/>
  <c r="D436" i="8"/>
  <c r="E423" i="8"/>
  <c r="E506" i="8" l="1"/>
  <c r="D506" i="8"/>
  <c r="E222" i="8" l="1"/>
  <c r="D222" i="8"/>
  <c r="E237" i="8"/>
  <c r="D237" i="8"/>
  <c r="E239" i="8"/>
  <c r="E236" i="8" s="1"/>
  <c r="D239" i="8"/>
  <c r="D236" i="8" s="1"/>
  <c r="E212" i="8" l="1"/>
  <c r="D212" i="8"/>
  <c r="E171" i="8"/>
  <c r="D171" i="8"/>
  <c r="E180" i="8"/>
  <c r="D180" i="8"/>
  <c r="E178" i="8"/>
  <c r="D178" i="8"/>
  <c r="E196" i="8"/>
  <c r="D196" i="8"/>
  <c r="E193" i="8"/>
  <c r="D193" i="8"/>
  <c r="E184" i="8"/>
  <c r="D184" i="8"/>
  <c r="E469" i="8" l="1"/>
  <c r="D469" i="8"/>
  <c r="E473" i="8" l="1"/>
  <c r="D473" i="8"/>
  <c r="E280" i="8" l="1"/>
  <c r="D280" i="8"/>
  <c r="E78" i="8"/>
  <c r="E77" i="8" s="1"/>
  <c r="D78" i="8"/>
  <c r="D77" i="8" s="1"/>
  <c r="E294" i="8" l="1"/>
  <c r="D294" i="8"/>
  <c r="E292" i="8"/>
  <c r="D292" i="8"/>
  <c r="E303" i="8"/>
  <c r="D303" i="8"/>
  <c r="E291" i="8" l="1"/>
  <c r="D291" i="8"/>
  <c r="E395" i="8"/>
  <c r="D395" i="8"/>
  <c r="E382" i="8"/>
  <c r="D382" i="8"/>
  <c r="E384" i="8"/>
  <c r="D384" i="8"/>
  <c r="E377" i="8"/>
  <c r="D377" i="8"/>
  <c r="E363" i="8"/>
  <c r="E362" i="8" s="1"/>
  <c r="D363" i="8"/>
  <c r="D362" i="8" s="1"/>
  <c r="E347" i="8"/>
  <c r="D347" i="8"/>
  <c r="E225" i="8"/>
  <c r="D225" i="8"/>
  <c r="E509" i="8" l="1"/>
  <c r="E505" i="8" s="1"/>
  <c r="D509" i="8"/>
  <c r="E436" i="8"/>
  <c r="D505" i="8" l="1"/>
  <c r="E160" i="8"/>
  <c r="E159" i="8" s="1"/>
  <c r="D160" i="8"/>
  <c r="D159" i="8" s="1"/>
  <c r="E153" i="8"/>
  <c r="E152" i="8" s="1"/>
  <c r="D153" i="8"/>
  <c r="D152" i="8" s="1"/>
  <c r="E137" i="8"/>
  <c r="E136" i="8" s="1"/>
  <c r="D137" i="8"/>
  <c r="D136" i="8" s="1"/>
  <c r="D454" i="8" l="1"/>
  <c r="D451" i="8"/>
  <c r="D449" i="8"/>
  <c r="D445" i="8"/>
  <c r="D442" i="8"/>
  <c r="D440" i="8"/>
  <c r="D157" i="8"/>
  <c r="D156" i="8" s="1"/>
  <c r="D155" i="8" s="1"/>
  <c r="D134" i="8"/>
  <c r="D133" i="8" s="1"/>
  <c r="D132" i="8" s="1"/>
  <c r="D127" i="8"/>
  <c r="D126" i="8" l="1"/>
  <c r="D444" i="8"/>
  <c r="D439" i="8"/>
  <c r="D416" i="8"/>
  <c r="D412" i="8"/>
  <c r="E494" i="8"/>
  <c r="E493" i="8" s="1"/>
  <c r="D494" i="8"/>
  <c r="D493" i="8" s="1"/>
  <c r="D411" i="8" l="1"/>
  <c r="D410" i="8" s="1"/>
  <c r="D401" i="8"/>
  <c r="D393" i="8"/>
  <c r="D389" i="8"/>
  <c r="D376" i="8"/>
  <c r="D372" i="8"/>
  <c r="D370" i="8"/>
  <c r="D351" i="8"/>
  <c r="D339" i="8" s="1"/>
  <c r="D336" i="8"/>
  <c r="D329" i="8"/>
  <c r="D332" i="8"/>
  <c r="D325" i="8"/>
  <c r="D246" i="8"/>
  <c r="D245" i="8" s="1"/>
  <c r="D232" i="8"/>
  <c r="D231" i="8" s="1"/>
  <c r="D228" i="8"/>
  <c r="D219" i="8"/>
  <c r="D216" i="8"/>
  <c r="D205" i="8"/>
  <c r="D190" i="8"/>
  <c r="D187" i="8"/>
  <c r="D175" i="8"/>
  <c r="D168" i="8"/>
  <c r="D33" i="8"/>
  <c r="D29" i="8"/>
  <c r="D26" i="8"/>
  <c r="D25" i="8" s="1"/>
  <c r="D23" i="8"/>
  <c r="D22" i="8" s="1"/>
  <c r="D302" i="8"/>
  <c r="D298" i="8"/>
  <c r="D297" i="8" s="1"/>
  <c r="D296" i="8" s="1"/>
  <c r="D289" i="8"/>
  <c r="D288" i="8" s="1"/>
  <c r="D278" i="8"/>
  <c r="D261" i="8"/>
  <c r="D257" i="8"/>
  <c r="D259" i="8"/>
  <c r="D254" i="8"/>
  <c r="D252" i="8"/>
  <c r="D515" i="8"/>
  <c r="D514" i="8" s="1"/>
  <c r="D500" i="8"/>
  <c r="D499" i="8" s="1"/>
  <c r="D498" i="8" s="1"/>
  <c r="D118" i="8"/>
  <c r="D117" i="8" s="1"/>
  <c r="D114" i="8"/>
  <c r="D112" i="8"/>
  <c r="D108" i="8"/>
  <c r="D94" i="8"/>
  <c r="D93" i="8" s="1"/>
  <c r="D91" i="8"/>
  <c r="D90" i="8" s="1"/>
  <c r="D87" i="8"/>
  <c r="D86" i="8" s="1"/>
  <c r="D85" i="8" s="1"/>
  <c r="D73" i="8"/>
  <c r="D72" i="8" s="1"/>
  <c r="D52" i="8"/>
  <c r="D51" i="8" s="1"/>
  <c r="D50" i="8" s="1"/>
  <c r="D47" i="8"/>
  <c r="D46" i="8" s="1"/>
  <c r="D38" i="8"/>
  <c r="D37" i="8" s="1"/>
  <c r="D36" i="8" s="1"/>
  <c r="D512" i="8"/>
  <c r="D511" i="8" s="1"/>
  <c r="D122" i="8"/>
  <c r="D121" i="8" s="1"/>
  <c r="D120" i="8" s="1"/>
  <c r="D19" i="8"/>
  <c r="D18" i="8" s="1"/>
  <c r="D17" i="8" s="1"/>
  <c r="D481" i="8"/>
  <c r="D475" i="8"/>
  <c r="D463" i="8"/>
  <c r="D400" i="8" l="1"/>
  <c r="D256" i="8"/>
  <c r="D208" i="8"/>
  <c r="D183" i="8"/>
  <c r="D167" i="8" s="1"/>
  <c r="D324" i="8"/>
  <c r="D272" i="8"/>
  <c r="D287" i="8"/>
  <c r="D251" i="8"/>
  <c r="D250" i="8" s="1"/>
  <c r="D89" i="8"/>
  <c r="D107" i="8"/>
  <c r="D106" i="8" s="1"/>
  <c r="D42" i="8"/>
  <c r="D35" i="8" s="1"/>
  <c r="D28" i="8"/>
  <c r="D21" i="8" s="1"/>
  <c r="D388" i="8"/>
  <c r="D369" i="8"/>
  <c r="D381" i="8"/>
  <c r="D478" i="8"/>
  <c r="D462" i="8" s="1"/>
  <c r="D460" i="8"/>
  <c r="D459" i="8" s="1"/>
  <c r="D457" i="8"/>
  <c r="D456" i="8" s="1"/>
  <c r="D407" i="8"/>
  <c r="D320" i="8"/>
  <c r="D318" i="8"/>
  <c r="D314" i="8"/>
  <c r="D433" i="8"/>
  <c r="D432" i="8" s="1"/>
  <c r="D430" i="8"/>
  <c r="D426" i="8"/>
  <c r="D421" i="8"/>
  <c r="D423" i="8"/>
  <c r="E157" i="8"/>
  <c r="E156" i="8" s="1"/>
  <c r="E155" i="8" s="1"/>
  <c r="E127" i="8"/>
  <c r="E47" i="8"/>
  <c r="E46" i="8" s="1"/>
  <c r="E134" i="8"/>
  <c r="E133" i="8" s="1"/>
  <c r="E132" i="8" s="1"/>
  <c r="E73" i="8"/>
  <c r="E72" i="8" s="1"/>
  <c r="E451" i="8"/>
  <c r="E518" i="8"/>
  <c r="E517" i="8" s="1"/>
  <c r="E416" i="8"/>
  <c r="E412" i="8"/>
  <c r="E302" i="8"/>
  <c r="E298" i="8"/>
  <c r="E297" i="8" s="1"/>
  <c r="E289" i="8"/>
  <c r="E288" i="8" s="1"/>
  <c r="E278" i="8"/>
  <c r="E272" i="8" s="1"/>
  <c r="E87" i="8"/>
  <c r="E86" i="8" s="1"/>
  <c r="E85" i="8" s="1"/>
  <c r="E52" i="8"/>
  <c r="E33" i="8"/>
  <c r="E29" i="8"/>
  <c r="E26" i="8"/>
  <c r="E25" i="8" s="1"/>
  <c r="E23" i="8"/>
  <c r="E22" i="8" s="1"/>
  <c r="E38" i="8"/>
  <c r="E37" i="8" s="1"/>
  <c r="E36" i="8" s="1"/>
  <c r="E314" i="8"/>
  <c r="E512" i="8"/>
  <c r="E511" i="8" s="1"/>
  <c r="E205" i="8"/>
  <c r="D399" i="8" l="1"/>
  <c r="D323" i="8" s="1"/>
  <c r="E296" i="8"/>
  <c r="D438" i="8"/>
  <c r="E42" i="8"/>
  <c r="E35" i="8" s="1"/>
  <c r="D166" i="8"/>
  <c r="E287" i="8"/>
  <c r="E126" i="8"/>
  <c r="D71" i="8"/>
  <c r="D49" i="8" s="1"/>
  <c r="D84" i="8"/>
  <c r="E71" i="8"/>
  <c r="D420" i="8"/>
  <c r="D425" i="8"/>
  <c r="D313" i="8"/>
  <c r="D312" i="8" s="1"/>
  <c r="E411" i="8"/>
  <c r="E410" i="8" s="1"/>
  <c r="E28" i="8"/>
  <c r="E21" i="8" s="1"/>
  <c r="E228" i="8"/>
  <c r="E445" i="8"/>
  <c r="E449" i="8"/>
  <c r="E454" i="8"/>
  <c r="E442" i="8"/>
  <c r="E440" i="8"/>
  <c r="E457" i="8"/>
  <c r="E456" i="8" s="1"/>
  <c r="E460" i="8"/>
  <c r="E459" i="8" s="1"/>
  <c r="E463" i="8"/>
  <c r="E475" i="8"/>
  <c r="E478" i="8"/>
  <c r="E481" i="8"/>
  <c r="E19" i="8"/>
  <c r="E18" i="8" s="1"/>
  <c r="E17" i="8" s="1"/>
  <c r="E91" i="8"/>
  <c r="E90" i="8" s="1"/>
  <c r="E94" i="8"/>
  <c r="E93" i="8" s="1"/>
  <c r="E108" i="8"/>
  <c r="E112" i="8"/>
  <c r="E114" i="8"/>
  <c r="E118" i="8"/>
  <c r="E117" i="8" s="1"/>
  <c r="E122" i="8"/>
  <c r="E121" i="8" s="1"/>
  <c r="E120" i="8" s="1"/>
  <c r="E168" i="8"/>
  <c r="E175" i="8"/>
  <c r="E187" i="8"/>
  <c r="E190" i="8"/>
  <c r="E216" i="8"/>
  <c r="E219" i="8"/>
  <c r="E232" i="8"/>
  <c r="E231" i="8" s="1"/>
  <c r="E246" i="8"/>
  <c r="E245" i="8" s="1"/>
  <c r="E252" i="8"/>
  <c r="E257" i="8"/>
  <c r="E259" i="8"/>
  <c r="E261" i="8"/>
  <c r="E254" i="8"/>
  <c r="E318" i="8"/>
  <c r="E320" i="8"/>
  <c r="E325" i="8"/>
  <c r="E332" i="8"/>
  <c r="E336" i="8"/>
  <c r="E329" i="8"/>
  <c r="E351" i="8"/>
  <c r="E339" i="8" s="1"/>
  <c r="E372" i="8"/>
  <c r="E370" i="8"/>
  <c r="E376" i="8"/>
  <c r="E389" i="8"/>
  <c r="E393" i="8"/>
  <c r="E401" i="8"/>
  <c r="E400" i="8" s="1"/>
  <c r="E407" i="8"/>
  <c r="E421" i="8"/>
  <c r="E420" i="8" s="1"/>
  <c r="E426" i="8"/>
  <c r="E430" i="8"/>
  <c r="E433" i="8"/>
  <c r="E500" i="8"/>
  <c r="E499" i="8" s="1"/>
  <c r="E498" i="8" s="1"/>
  <c r="E515" i="8"/>
  <c r="E514" i="8" s="1"/>
  <c r="K189" i="8"/>
  <c r="J189" i="8"/>
  <c r="I189" i="8"/>
  <c r="H189" i="8"/>
  <c r="G92" i="8"/>
  <c r="G86" i="8"/>
  <c r="G53" i="8"/>
  <c r="F192" i="8"/>
  <c r="G192" i="8"/>
  <c r="F190" i="8"/>
  <c r="G190" i="8"/>
  <c r="F92" i="8"/>
  <c r="F86" i="8"/>
  <c r="F53" i="8"/>
  <c r="F174" i="8"/>
  <c r="F170" i="8"/>
  <c r="F420" i="8"/>
  <c r="F426" i="8"/>
  <c r="F430" i="8"/>
  <c r="F442" i="8"/>
  <c r="F439" i="8" s="1"/>
  <c r="F445" i="8"/>
  <c r="F449" i="8"/>
  <c r="F451" i="8"/>
  <c r="F457" i="8"/>
  <c r="F459" i="8"/>
  <c r="F462" i="8"/>
  <c r="F463" i="8"/>
  <c r="F476" i="8"/>
  <c r="F475" i="8" s="1"/>
  <c r="G426" i="8"/>
  <c r="G430" i="8"/>
  <c r="G170" i="8"/>
  <c r="H170" i="8"/>
  <c r="I170" i="8"/>
  <c r="J170" i="8"/>
  <c r="K170" i="8"/>
  <c r="G174" i="8"/>
  <c r="G476" i="8"/>
  <c r="G475" i="8" s="1"/>
  <c r="G442" i="8"/>
  <c r="G439" i="8" s="1"/>
  <c r="G445" i="8"/>
  <c r="G449" i="8"/>
  <c r="G451" i="8"/>
  <c r="G457" i="8"/>
  <c r="G459" i="8"/>
  <c r="G462" i="8"/>
  <c r="G463" i="8"/>
  <c r="E399" i="8" l="1"/>
  <c r="E256" i="8"/>
  <c r="E208" i="8"/>
  <c r="E462" i="8"/>
  <c r="E183" i="8"/>
  <c r="E167" i="8" s="1"/>
  <c r="E439" i="8"/>
  <c r="D419" i="8"/>
  <c r="D531" i="8" s="1"/>
  <c r="E89" i="8"/>
  <c r="E107" i="8"/>
  <c r="E106" i="8" s="1"/>
  <c r="E51" i="8"/>
  <c r="E50" i="8" s="1"/>
  <c r="E251" i="8"/>
  <c r="E250" i="8" s="1"/>
  <c r="E313" i="8"/>
  <c r="E312" i="8" s="1"/>
  <c r="E444" i="8"/>
  <c r="E388" i="8"/>
  <c r="F169" i="8"/>
  <c r="G19" i="8"/>
  <c r="F444" i="8"/>
  <c r="F438" i="8" s="1"/>
  <c r="F425" i="8"/>
  <c r="F419" i="8" s="1"/>
  <c r="E324" i="8"/>
  <c r="G189" i="8"/>
  <c r="G188" i="8" s="1"/>
  <c r="G444" i="8"/>
  <c r="G438" i="8" s="1"/>
  <c r="E381" i="8"/>
  <c r="G169" i="8"/>
  <c r="G425" i="8"/>
  <c r="G419" i="8" s="1"/>
  <c r="E432" i="8"/>
  <c r="E425" i="8"/>
  <c r="E369" i="8"/>
  <c r="F19" i="8"/>
  <c r="F189" i="8"/>
  <c r="F188" i="8" s="1"/>
  <c r="E438" i="8" l="1"/>
  <c r="E49" i="8"/>
  <c r="E323" i="8"/>
  <c r="E166" i="8"/>
  <c r="F17" i="8"/>
  <c r="F531" i="8" s="1"/>
  <c r="G17" i="8"/>
  <c r="G531" i="8" s="1"/>
  <c r="E84" i="8"/>
  <c r="E419" i="8"/>
  <c r="E531" i="8" l="1"/>
</calcChain>
</file>

<file path=xl/sharedStrings.xml><?xml version="1.0" encoding="utf-8"?>
<sst xmlns="http://schemas.openxmlformats.org/spreadsheetml/2006/main" count="1314" uniqueCount="526">
  <si>
    <t>2016</t>
  </si>
  <si>
    <t>2015</t>
  </si>
  <si>
    <t>100</t>
  </si>
  <si>
    <t>(тыс.рублей)</t>
  </si>
  <si>
    <t>ВР</t>
  </si>
  <si>
    <t>Наименование</t>
  </si>
  <si>
    <t>Сумма по годам</t>
  </si>
  <si>
    <t>-</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</si>
  <si>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</si>
  <si>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</si>
  <si>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</si>
  <si>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</si>
  <si>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</si>
  <si>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</si>
  <si>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</si>
  <si>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</si>
  <si>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</si>
  <si>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</si>
  <si>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Выплата социального пособия на погребение</t>
  </si>
  <si>
    <t>Предоставление государственной социальной помощи малоимущим семьям, малоимущим одиноко проживающим гражданам</t>
  </si>
  <si>
    <t>Резервные фонды</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</si>
  <si>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</si>
  <si>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</si>
  <si>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</si>
  <si>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</si>
  <si>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</si>
  <si>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</si>
  <si>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</si>
  <si>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</si>
  <si>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</si>
  <si>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</si>
  <si>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</si>
  <si>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</si>
  <si>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</si>
  <si>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</si>
  <si>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</si>
  <si>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</si>
  <si>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</si>
  <si>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</si>
  <si>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</si>
  <si>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</si>
  <si>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</si>
  <si>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</si>
  <si>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</si>
  <si>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</si>
  <si>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</si>
  <si>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</si>
  <si>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</si>
  <si>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</si>
  <si>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</si>
  <si>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</si>
  <si>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</si>
  <si>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</si>
  <si>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</si>
  <si>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05 3 02 00000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</si>
  <si>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</si>
  <si>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</si>
  <si>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</si>
  <si>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</si>
  <si>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</si>
  <si>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</si>
  <si>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</si>
  <si>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</si>
  <si>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</si>
  <si>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</si>
  <si>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</si>
  <si>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</si>
  <si>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</si>
  <si>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</si>
  <si>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</si>
  <si>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</si>
  <si>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</si>
  <si>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</si>
  <si>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50 2 00 10020</t>
  </si>
  <si>
    <t>50 3 00 00000</t>
  </si>
  <si>
    <t>50 3 00 10010</t>
  </si>
  <si>
    <t>50 3 00 10020</t>
  </si>
  <si>
    <t>51 0 00 00000</t>
  </si>
  <si>
    <t>51 1 00 00000</t>
  </si>
  <si>
    <t>51 1 00 10010</t>
  </si>
  <si>
    <t>51 1 00 10020</t>
  </si>
  <si>
    <t>51 2 00 00000</t>
  </si>
  <si>
    <t>51 2 00 10010</t>
  </si>
  <si>
    <t>51 2 00 10020</t>
  </si>
  <si>
    <t>51 2 00 76100</t>
  </si>
  <si>
    <t>51 2 00 76360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</si>
  <si>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</si>
  <si>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</si>
  <si>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</si>
  <si>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</si>
  <si>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</si>
  <si>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</si>
  <si>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</si>
  <si>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</si>
  <si>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</si>
  <si>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</si>
  <si>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</si>
  <si>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</si>
  <si>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проведение мероприятий по организации отдыха детей в центре по внешкольной работе с детьми</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</si>
  <si>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</si>
  <si>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</si>
  <si>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</si>
  <si>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</si>
  <si>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</si>
  <si>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</si>
  <si>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</si>
  <si>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</si>
  <si>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</si>
  <si>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</si>
  <si>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</si>
  <si>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</si>
  <si>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</si>
  <si>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</si>
  <si>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</si>
  <si>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</si>
  <si>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</si>
  <si>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</si>
  <si>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</si>
  <si>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</si>
  <si>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</si>
  <si>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</si>
  <si>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</si>
  <si>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</si>
  <si>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</si>
  <si>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</si>
  <si>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</si>
  <si>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</si>
  <si>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</si>
  <si>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</si>
  <si>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</si>
  <si>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</si>
  <si>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</si>
  <si>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</si>
  <si>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</si>
  <si>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</si>
  <si>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</si>
  <si>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</si>
  <si>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</si>
  <si>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</si>
  <si>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</si>
  <si>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</si>
  <si>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</si>
  <si>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</si>
  <si>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</si>
  <si>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</si>
  <si>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</si>
  <si>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</si>
  <si>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</si>
  <si>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</si>
  <si>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</si>
  <si>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</si>
  <si>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</si>
  <si>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</si>
  <si>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</si>
  <si>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Организация проведения мероприятий по отлову и содержанию безнадзорных животных</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</si>
  <si>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</si>
  <si>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</si>
  <si>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</si>
  <si>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</si>
  <si>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</si>
  <si>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r>
      <t xml:space="preserve">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№81-ФЗ </t>
    </r>
    <r>
      <rPr>
        <sz val="14"/>
        <rFont val="Calibri"/>
        <family val="2"/>
        <charset val="204"/>
      </rPr>
      <t>«</t>
    </r>
    <r>
      <rPr>
        <sz val="14"/>
        <rFont val="Times New Roman"/>
        <family val="1"/>
        <charset val="204"/>
      </rPr>
      <t>О государственных пособиях гражданам, имеющим детей</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</si>
  <si>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</si>
  <si>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</si>
  <si>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</si>
  <si>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</si>
  <si>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02  1 00 00000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</si>
  <si>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</si>
  <si>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02  2 00 00000</t>
  </si>
  <si>
    <t>02 2 00 10080</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</si>
  <si>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</si>
  <si>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</si>
  <si>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</si>
  <si>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</si>
  <si>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</si>
  <si>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</si>
  <si>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</si>
  <si>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</si>
  <si>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</si>
  <si>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09 0 01 52800</t>
  </si>
  <si>
    <t>09 0 01 78220</t>
  </si>
  <si>
    <t>09 0 01 78230</t>
  </si>
  <si>
    <t>09 0 01 76250</t>
  </si>
  <si>
    <t>09 0 01 78210</t>
  </si>
  <si>
    <t>09 0 01 78240</t>
  </si>
  <si>
    <t>09 0 01 78250</t>
  </si>
  <si>
    <t>09 0 01 R4620</t>
  </si>
  <si>
    <t>09 0 01 77220</t>
  </si>
  <si>
    <t>09 0 02 53800</t>
  </si>
  <si>
    <t>09 0 02 76260</t>
  </si>
  <si>
    <t>09 0 02 76270</t>
  </si>
  <si>
    <t>09 0 02 77190</t>
  </si>
  <si>
    <t>09 0 03 76240</t>
  </si>
  <si>
    <t>09 0 04 00000</t>
  </si>
  <si>
    <t>09 0 04 76210</t>
  </si>
  <si>
    <t>11 0 00 00000</t>
  </si>
  <si>
    <t>11 0 01 00000</t>
  </si>
  <si>
    <t>11 0 01 20230</t>
  </si>
  <si>
    <t>10 0 04 00000</t>
  </si>
  <si>
    <t>10 0 04 11010</t>
  </si>
  <si>
    <t>10 0 04 80010</t>
  </si>
  <si>
    <t>10 0 04 22240</t>
  </si>
  <si>
    <t>15 0 01 11010</t>
  </si>
  <si>
    <t>Расходы на проведение спортивных мероприятий</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</si>
  <si>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</si>
  <si>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</si>
  <si>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</si>
  <si>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</si>
  <si>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20 0 01 00000</t>
  </si>
  <si>
    <t>20 0 01 10010</t>
  </si>
  <si>
    <t>20 0 01 10020</t>
  </si>
  <si>
    <t>Расходы на обеспечение деятельности (оказание услуг) муниципальных учреждений (централизованная бухгалтерия)</t>
  </si>
  <si>
    <t xml:space="preserve">51 5 00 11010 </t>
  </si>
  <si>
    <r>
      <t xml:space="preserve">Программа </t>
    </r>
    <r>
      <rPr>
        <b/>
        <sz val="14"/>
        <rFont val="Calibri"/>
        <family val="2"/>
        <charset val="204"/>
      </rPr>
      <t>«</t>
    </r>
    <r>
      <rPr>
        <b/>
        <sz val="14"/>
        <rFont val="Times New Roman"/>
        <family val="1"/>
        <charset val="204"/>
      </rPr>
      <t>Профилактика терроризма и экстремизма на территории Советского городского округа Ставропольского края</t>
    </r>
    <r>
      <rPr>
        <b/>
        <sz val="14"/>
        <rFont val="Calibri"/>
        <family val="2"/>
        <charset val="204"/>
      </rPr>
      <t>»</t>
    </r>
  </si>
  <si>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</si>
  <si>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</si>
  <si>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</si>
  <si>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</si>
  <si>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</si>
  <si>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</si>
  <si>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70 0 00 11010</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</si>
  <si>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</si>
  <si>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</si>
  <si>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</si>
  <si>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Основное мероприятие "Уличное освещение"</t>
  </si>
  <si>
    <t>07 3 01 00000</t>
  </si>
  <si>
    <t>07 3 01 22300</t>
  </si>
  <si>
    <t xml:space="preserve">Закупка товаров, работ и услуг для государственных (муниципальных) нужд </t>
  </si>
  <si>
    <t>07 2 00 00000</t>
  </si>
  <si>
    <t>Основное мероприятие "Прочее благоустройство"</t>
  </si>
  <si>
    <t>07 2 04 00000</t>
  </si>
  <si>
    <t>07 2 04 22330</t>
  </si>
  <si>
    <t>07 2 01 00000</t>
  </si>
  <si>
    <t>Основное мероприятие "Обеспечение пожарной безопасности"</t>
  </si>
  <si>
    <t>03 2 02 00000</t>
  </si>
  <si>
    <t>07 1 00 00000</t>
  </si>
  <si>
    <t>56 0 00 00000</t>
  </si>
  <si>
    <t>НЕПРОГРАММНЫЕ РАСХОДЫ АДМИНИСТРАЦИИ СОВЕТСКОГО ГОРОДСКОГО ОКРУГА СТАВРОПОЛЬСКОГО КРАЯ</t>
  </si>
  <si>
    <t xml:space="preserve">                                                                                                                     к   решению Совета депутатов Советского</t>
  </si>
  <si>
    <t xml:space="preserve">                                                                                                                     городского округа Ставропольского края</t>
  </si>
  <si>
    <t xml:space="preserve">Подпрограмма "Модернизация, содержание,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 </t>
  </si>
  <si>
    <t>04 4 00 00000</t>
  </si>
  <si>
    <t>Мероприятия по профилактике детского дорожно-транспортного травматизма</t>
  </si>
  <si>
    <t>04 3 00 00000</t>
  </si>
  <si>
    <t>04 3 01 00000</t>
  </si>
  <si>
    <t>04 3 01 21440</t>
  </si>
  <si>
    <t>Подпрограмма "Содержание, текущий ремонт систем коммунальной инфраструктуры Советского городского округа Ставропольского края"</t>
  </si>
  <si>
    <t>Прочие мероприятия по благоустройству</t>
  </si>
  <si>
    <t>Основное мероприятие "Модернизация и развитие систем коммунальной инфраструктуры"</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</si>
  <si>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</si>
  <si>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Подпрограмма "Модернизация и развитие коммунального хозяйства в Советском городском округе Ставропольского края"</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</si>
  <si>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</si>
  <si>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</si>
  <si>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</si>
  <si>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</si>
  <si>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07 2 01 22310</t>
  </si>
  <si>
    <t>07 2 02 22320</t>
  </si>
  <si>
    <t>Содержание мест захоронения</t>
  </si>
  <si>
    <t>Мероприятия в области уличного освещения и энергоснабжения</t>
  </si>
  <si>
    <t>Подпрограмма "Обеспечение жильем молодых семей в Советском городском округе Ставропольского края"</t>
  </si>
  <si>
    <t>07 4 00 00000</t>
  </si>
  <si>
    <t>Подпрограмма "Ремонт и содержание улично-дорожной сети"</t>
  </si>
  <si>
    <t>07 1 01 22280</t>
  </si>
  <si>
    <t>03 2 02 20060</t>
  </si>
  <si>
    <t>Мероприятия по обеспечению первичных мер пожарной безопасности</t>
  </si>
  <si>
    <t>Расходы в области градостроительной деятельности</t>
  </si>
  <si>
    <t>02  1 00 20050</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</si>
  <si>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</si>
  <si>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</si>
  <si>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Непрограммные расходы в рамках обеспечения деятельности отдела культуры</t>
  </si>
  <si>
    <t>58 0 00 00000</t>
  </si>
  <si>
    <t>58 0 00 10010</t>
  </si>
  <si>
    <t>58 0 00 10020</t>
  </si>
  <si>
    <t>09 0 Р1 50840</t>
  </si>
  <si>
    <t>Выплата денежной компенсации семьям, в которых в период с 1 января 2011 года по 31 декабря 2015 года родился третий или последующий ребенок</t>
  </si>
  <si>
    <t>09 0 02 77650</t>
  </si>
  <si>
    <t>15 0 02 00000</t>
  </si>
  <si>
    <t>15 0 02 20100</t>
  </si>
  <si>
    <t>Основное мероприятие "Обеспечение функций органов местного самоуправления"</t>
  </si>
  <si>
    <t>11 0 02 00000</t>
  </si>
  <si>
    <t>11 0 02 10010</t>
  </si>
  <si>
    <t>11 0 02 10020</t>
  </si>
  <si>
    <t>04 3 02 21440</t>
  </si>
  <si>
    <t>Расходы на содержание имущества, находящегося в муниципальной собственности округа</t>
  </si>
  <si>
    <t>51 5 00 22020</t>
  </si>
  <si>
    <t>51 5 00 10080</t>
  </si>
  <si>
    <t>Основное мероприятие "Ремонт и содержание автомобильных дорог вне границ населенных пунктов за счет средств дорожного фонда"</t>
  </si>
  <si>
    <t xml:space="preserve">Расходы на работы по  ремонту, содержанию и реконструкцию автомобильных дорог вне границ населенных пунктов </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</si>
  <si>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</si>
  <si>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</si>
  <si>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</si>
  <si>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04 3 02 00000</t>
  </si>
  <si>
    <t>Условно утвержденные расходы</t>
  </si>
  <si>
    <t>04 1 01 00000</t>
  </si>
  <si>
    <t>04 1 01 21420</t>
  </si>
  <si>
    <t>04 1 00 00000</t>
  </si>
  <si>
    <t>05 4 01 00000</t>
  </si>
  <si>
    <t>05 4 01 10010</t>
  </si>
  <si>
    <t>05 4 01 10020</t>
  </si>
  <si>
    <t>05 4 01 76530</t>
  </si>
  <si>
    <t>05 4 02 76540</t>
  </si>
  <si>
    <t>Предоставление молодым семьям социальных выплат на приобретение (строительство) жилья, нуждающимся в улучшении жилищных условий, имеющим одного или двух детей, а также, не имеющим детей, социальных выплат на приобретение (строительство) жилья</t>
  </si>
  <si>
    <t xml:space="preserve">Компенсация отдельным категориям граждан оплаты взноса на капитальный ремонт общего имущества в многоквартирном доме </t>
  </si>
  <si>
    <t xml:space="preserve"> Выплата пособия на ребенка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</si>
  <si>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</si>
  <si>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</si>
  <si>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</si>
  <si>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Осуществление  отдельных государственных полномочий Ставропольского края по созданию административных комиссий</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</si>
  <si>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</si>
  <si>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</si>
  <si>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</si>
  <si>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</si>
  <si>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</si>
  <si>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09 0 02 76280</t>
  </si>
  <si>
    <t>Комплектование книжных фондов библиотек муниципальных образований</t>
  </si>
  <si>
    <t>10 0 02 S8540</t>
  </si>
  <si>
    <t>55 0 00 00000</t>
  </si>
  <si>
    <t>Расходы на проведение фестиваля национальных культур народов, проживающих на территории городского округа, "Мы все единая семья"</t>
  </si>
  <si>
    <t>55 0 00 21210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</si>
  <si>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</si>
  <si>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</si>
  <si>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</si>
  <si>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</si>
  <si>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05 3 00 00000</t>
  </si>
  <si>
    <t>Основное мероприятие "Создание условий для развития пищевой и перерабатывающей промышленности"</t>
  </si>
  <si>
    <t>05 3 01 00000</t>
  </si>
  <si>
    <t>05 3 01 20220</t>
  </si>
  <si>
    <t>Основное мероприятие "Создание условий для развития инфраструктуры торговли, общественного питания и бытового обслуживания населения"</t>
  </si>
  <si>
    <t>05 3 02 20250</t>
  </si>
  <si>
    <t>Основное мероприятие "Развитие ситуационного туризма"</t>
  </si>
  <si>
    <t>05 3 03 00000</t>
  </si>
  <si>
    <t>Расходы на развитие ситуационного туризма</t>
  </si>
  <si>
    <t>05 4 00 00000</t>
  </si>
  <si>
    <t>57 0 01 20090</t>
  </si>
  <si>
    <t>Основное мероприятие "Профилактика терроризма и экстремизма"</t>
  </si>
  <si>
    <t>57 0 01 00000</t>
  </si>
  <si>
    <t>Проведение информационно-пропагандистских мероприятий, направленных на профилактику идеологии терроризма</t>
  </si>
  <si>
    <t>17 0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</si>
  <si>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</si>
  <si>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</si>
  <si>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17 0 04 76890</t>
  </si>
  <si>
    <t>51 7 00 00000</t>
  </si>
  <si>
    <t xml:space="preserve">Непрограммные расходы по выборам и референдумам </t>
  </si>
  <si>
    <t>Расходы на проведение выборов в округе</t>
  </si>
  <si>
    <t>51 7 00 27100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</si>
  <si>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</si>
  <si>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</si>
  <si>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</si>
  <si>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</si>
  <si>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</si>
  <si>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 Ставропольского края"</t>
  </si>
  <si>
    <t>Основное мероприятие "Обеспечение мероприятий, направленных на формирование благоприятного инвестиционного имиджа"</t>
  </si>
  <si>
    <t xml:space="preserve">Основное мероприятие "Улучшение условий для осуществления предпринимательской деятельности" </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</si>
  <si>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</si>
  <si>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</si>
  <si>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05 4 02 00000</t>
  </si>
  <si>
    <t>Основное мероприятие "Развитие растенееводства в районе"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</si>
  <si>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</si>
  <si>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</si>
  <si>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</si>
  <si>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</si>
  <si>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</si>
  <si>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</si>
  <si>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</si>
  <si>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библиотечного обслуживания населения округа"</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</si>
  <si>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</si>
  <si>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</si>
  <si>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</si>
  <si>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</si>
  <si>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</si>
  <si>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</si>
  <si>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</si>
  <si>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</si>
  <si>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</si>
  <si>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</si>
  <si>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</si>
  <si>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</si>
  <si>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r>
      <t xml:space="preserve">Основное мероприятие  </t>
    </r>
    <r>
      <rPr>
        <b/>
        <sz val="14"/>
        <rFont val="Calibri"/>
        <family val="2"/>
        <charset val="204"/>
      </rPr>
      <t>"О</t>
    </r>
    <r>
      <rPr>
        <b/>
        <sz val="14"/>
        <rFont val="Times New Roman"/>
        <family val="1"/>
        <charset val="204"/>
      </rPr>
      <t>существление управленческих функций по реализации полномочий в области образования и молодежной политики"</t>
    </r>
  </si>
  <si>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</si>
  <si>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</si>
  <si>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Основное мероприятие "Исполнение полномочий администрации в области градостроительной деятельности"</t>
  </si>
  <si>
    <t>Основное мероприятие "Проведение информационно-пропагандистских мероприятий, направленных на профилактику идеологии терроризма"</t>
  </si>
  <si>
    <t>Выполнение мероприятий по обеспечению деятельности Единой дежурно-диспетчерской службы Советского городского округа</t>
  </si>
  <si>
    <t>Выполнение мероприятий по информированию и подготовке населения и организаций к действиям в условиях чрезвычайной ситуации</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</si>
  <si>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</si>
  <si>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"Реализация муниципальной программы Советского городского округа Ставропольского края "Управление и распоряжение имуществом в Советском городском округе Ставропольского края  и общепрограммные мероприятия"</t>
  </si>
  <si>
    <t>02 3 00 00000</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</si>
  <si>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</si>
  <si>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</si>
  <si>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</si>
  <si>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</si>
  <si>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</si>
  <si>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</si>
  <si>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Реализация регионального проекта "Финансовая поддержка семей при рождении детей"</t>
  </si>
  <si>
    <t>Обеспечение деятельности контрольно-счетной палаты</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</si>
  <si>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</si>
  <si>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</si>
  <si>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Организация мероприятий по профилактике терроризма и экстремизма, в т.ч. за счет привлечения казачьих обществ округа к участию в мероприятиях по профилактике правонарушений на территории округа  </t>
  </si>
  <si>
    <t>Непрограммные расходы  в области других вопросов жидищно-коммунального хозяйства</t>
  </si>
  <si>
    <t>57 0 02 00000</t>
  </si>
  <si>
    <t>57 0 02 S7730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</si>
  <si>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</si>
  <si>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</si>
  <si>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</si>
  <si>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09 0 01 78260</t>
  </si>
  <si>
    <t>Единая субвенция</t>
  </si>
  <si>
    <t>09 0 01 78000</t>
  </si>
  <si>
    <t xml:space="preserve">Сумма </t>
  </si>
  <si>
    <t>03 0 02 00000</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</si>
  <si>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</si>
  <si>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</si>
  <si>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</si>
  <si>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Основное мероприятие «Обеспечение безопасности дорожного движения на улично-дорожной сети округа»</t>
  </si>
  <si>
    <t>04 4 03 00000</t>
  </si>
  <si>
    <t>04 4 03 21450</t>
  </si>
  <si>
    <t>Капитальные вложения в объекты недвижимого имущества государственной (муниципальной) собственности</t>
  </si>
  <si>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плановый период 2022 и 2023 годов</t>
  </si>
  <si>
    <t>2023</t>
  </si>
  <si>
    <t>5</t>
  </si>
  <si>
    <t>Осуществление ежемесячных выплат на детей в возрасте от трех до семи лет включительно</t>
  </si>
  <si>
    <t>09 0 02 73020</t>
  </si>
  <si>
    <t>09 0 02 R3020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</si>
  <si>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</si>
  <si>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</si>
  <si>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07 4 00 L4970</t>
  </si>
  <si>
    <t>02 3 00 10010</t>
  </si>
  <si>
    <t>02 3 00 10020</t>
  </si>
  <si>
    <t>03 0 01 11010</t>
  </si>
  <si>
    <t>04 1 02 21420</t>
  </si>
  <si>
    <t>Расходы на работы по ремонту, содержанию и реконструкцию автомобильных дорог вне границ населенных пунктов</t>
  </si>
  <si>
    <t>15 0 03 11010</t>
  </si>
  <si>
    <t>15 0 03 00000</t>
  </si>
  <si>
    <t>51 6 00 00000</t>
  </si>
  <si>
    <t>Непрограммные расходы исполнительного органа в области культуры</t>
  </si>
  <si>
    <t>51 5 00 22010</t>
  </si>
  <si>
    <t>Разработка, приобретение и эксплуатация информационных систем, ресурсов и телекоммуникационных услуг</t>
  </si>
  <si>
    <t>70 0 00 22330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</si>
  <si>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</si>
  <si>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</si>
  <si>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 xml:space="preserve">                                                                                                                     Приложение 11</t>
  </si>
  <si>
    <r>
      <t xml:space="preserve">                                                                                                                     </t>
    </r>
    <r>
      <rPr>
        <sz val="14"/>
        <rFont val="Calibri"/>
        <family val="2"/>
        <charset val="204"/>
      </rPr>
      <t>«</t>
    </r>
    <r>
      <rPr>
        <sz val="14"/>
        <rFont val="Times New Roman"/>
        <family val="1"/>
        <charset val="204"/>
      </rPr>
      <t>О бюджете Советского  городского</t>
    </r>
  </si>
  <si>
    <t xml:space="preserve">                                                                                                                     округа Ставропольского края на 2021 год</t>
  </si>
  <si>
    <t xml:space="preserve">                                                                                   РАСПРЕДЕЛЕНИЕ</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</si>
  <si>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</si>
  <si>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</si>
  <si>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</si>
  <si>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 xml:space="preserve"> Организация мероприятий, направленных на противодействие коррупции на территории округа</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</si>
  <si>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</si>
  <si>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</si>
  <si>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«Развитие массовой физической культуры и спорта в городском округе»</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</si>
  <si>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</si>
  <si>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«Ремонт и содержание автомобильных дорог вне границ населенных пунктов на поддержку дорожного хозяйства»</t>
  </si>
  <si>
    <t>04 1 02 00000</t>
  </si>
  <si>
    <t>000</t>
  </si>
  <si>
    <t>Расходы на строительство объектов социально-культурной сферы</t>
  </si>
  <si>
    <t>51 6 00 40100</t>
  </si>
  <si>
    <t>17 0 09 78000</t>
  </si>
  <si>
    <t>Реализация регионального проекта  "Культурная среда"</t>
  </si>
  <si>
    <t>Государственная поддержка отрасли культуры (модернизация муниципальных образовательных организаций дополнительного образования (детских школ искусств) по видам искусств путем их реконструкции, капитального ремонта)</t>
  </si>
  <si>
    <t>Предоставление субсидий бюджетным,
автономным учреждениям и иным некоммерческим организациям</t>
  </si>
  <si>
    <t>10 0 A1 00000</t>
  </si>
  <si>
    <t>10 0 A1 55197</t>
  </si>
  <si>
    <t>Оказание государственной социальной помощи на основании социального контракта отдельным категориям граждан
 </t>
  </si>
  <si>
    <t>09 0 03 R4040</t>
  </si>
  <si>
    <t>09 0 Р1 76240</t>
  </si>
  <si>
    <t>17 0 Е1 S1690</t>
  </si>
  <si>
    <t>Обеспечение деятельности центров образования цифрового и гуманитарного профилей "Точка роста", а также центров естественнонаучной и технологической направленностей в общеобразовательных организациях, расположенных в сельской местности и малых городах</t>
  </si>
  <si>
    <t>Капитальный ремонт и ремонт автомобильных дорог общего пользования местного назначения в городских округах и городских поселениях</t>
  </si>
  <si>
    <t xml:space="preserve">04 3 01 S8660  </t>
  </si>
  <si>
    <t>МУНИЦИПАЛЬНАЯ ПРОГРАММА СОВЕТСКОГО ГОРОДСКОГО ОКРУГА СТАВРОПОЛЬСКОГО КРАЯ "ФОРМИРОВАНИЕ КОМФОРТНОЙ ГОРОДСКОЙ СРЕДЫ СОВЕТСКОГО ГОРОДСКОГО ОКРУГА СТАВРОПОЛЬСКОГО КРАЯ"</t>
  </si>
  <si>
    <t>08 0 00 00000</t>
  </si>
  <si>
    <t>Реализация регионального проекта  "Формирование комфортной городской среды"</t>
  </si>
  <si>
    <t>08 0 F2 00000</t>
  </si>
  <si>
    <t>Реализация программ формирования современной городской среды</t>
  </si>
  <si>
    <t>08 0 F2 55550</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</si>
  <si>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</si>
  <si>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56 0 00 21240</t>
  </si>
  <si>
    <t>Подпрограмма «Модернизация улично-дорожной сети Советского городского округа Ставропольского края»</t>
  </si>
  <si>
    <t>04 2 00 00000</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</si>
  <si>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</si>
  <si>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</si>
  <si>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</si>
  <si>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</si>
  <si>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</si>
  <si>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</si>
  <si>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</si>
  <si>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</si>
  <si>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</si>
  <si>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Основное мероприятие "Реализация проектов развития территорий муниципальных образований,  основанных на местных инициативах"</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</si>
  <si>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</si>
  <si>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</si>
  <si>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</si>
  <si>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</si>
  <si>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</si>
  <si>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10 0 03 00000</t>
  </si>
  <si>
    <t>10 0 03 SИП11</t>
  </si>
  <si>
    <t>10 0 03 SИП18</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</si>
  <si>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</si>
  <si>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</si>
  <si>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10 0 03 2ИП11</t>
  </si>
  <si>
    <t>10 0 03 2ИП18</t>
  </si>
  <si>
    <t>Основное мероприятие "Реализация инициативного проекта"</t>
  </si>
  <si>
    <t>07 2 05 00000</t>
  </si>
  <si>
    <t>07 2 05 SИП12</t>
  </si>
  <si>
    <t>07 2 05 SИП13</t>
  </si>
  <si>
    <t>07 2 05 SИП16</t>
  </si>
  <si>
    <t>07 2 05 2ИП12</t>
  </si>
  <si>
    <t>07 2 05 2ИП13</t>
  </si>
  <si>
    <t>07 2 05 2ИП16</t>
  </si>
  <si>
    <t>Осуществление ежегодной денежной выплаты лицам, награжденным нагрудным знаком "Почетный донор России"</t>
  </si>
  <si>
    <t>04 2 05 00000</t>
  </si>
  <si>
    <t xml:space="preserve">Основное мероприятие "Реализация инициативного проекта" </t>
  </si>
  <si>
    <t>04 2 05 SИП14</t>
  </si>
  <si>
    <t>04 2 05 SИП15</t>
  </si>
  <si>
    <t>04 2 05 SИП17</t>
  </si>
  <si>
    <t>04 2 05 2ИП14</t>
  </si>
  <si>
    <t>04 2 05 2ИП15</t>
  </si>
  <si>
    <t>04 2 05 2ИП17</t>
  </si>
  <si>
    <t>Расходы на обеспечение деятельности МКУ "Хозяйственно-эксплуатационная служба"</t>
  </si>
  <si>
    <t>70 0 01 00000</t>
  </si>
  <si>
    <t>70 0 01 11010</t>
  </si>
  <si>
    <t>70 0 03 00000</t>
  </si>
  <si>
    <t>Расходы по капитальному ремонту и ремонту административных зданий городского округа</t>
  </si>
  <si>
    <t>70 0 03 22030</t>
  </si>
  <si>
    <t>Капитальный ремонт и ремонт административных зданий городского округа</t>
  </si>
  <si>
    <r>
      <t xml:space="preserve">                                                                                                                     от </t>
    </r>
    <r>
      <rPr>
        <sz val="14"/>
        <rFont val="Calibri"/>
        <family val="2"/>
        <charset val="204"/>
      </rPr>
      <t>«</t>
    </r>
    <r>
      <rPr>
        <sz val="11.75"/>
        <rFont val="Times New Roman"/>
        <family val="1"/>
        <charset val="204"/>
      </rPr>
      <t xml:space="preserve">  10 </t>
    </r>
    <r>
      <rPr>
        <sz val="11.75"/>
        <rFont val="Calibri"/>
        <family val="2"/>
        <charset val="204"/>
      </rPr>
      <t>»</t>
    </r>
    <r>
      <rPr>
        <sz val="14"/>
        <rFont val="Times New Roman"/>
        <family val="1"/>
        <charset val="204"/>
      </rPr>
      <t xml:space="preserve">  декабря 2020 года № 413</t>
    </r>
  </si>
  <si>
    <t xml:space="preserve">                                                                                                                     и плановый период 2022 и 2023 годов» (в редакции решения Совета депутатов Советского городского округа Ставропольского края от 9 ноября 2021 года №501)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</si>
</sst>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0.00;* \-#,##0.00;* &quot;-&quot;??;@"/>
    <numFmt numFmtId="165" formatCode="0000000"/>
    <numFmt numFmtId="166" formatCode="#,##0.00_ ;\-#,##0.00\ "/>
    <numFmt numFmtId="167" formatCode="0.000"/>
    <numFmt numFmtId="168" formatCode="#,##0.000"/>
  </numFmts>
  <fonts count="18" x14ac:knownFonts="1">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1.75"/>
      <name val="Times New Roman"/>
      <family val="1"/>
      <charset val="204"/>
    </font>
    <font>
      <sz val="11.75"/>
      <name val="Calibri"/>
      <family val="2"/>
      <charset val="204"/>
    </font>
    <font>
      <sz val="14"/>
      <color rgb="FFFF0000"/>
      <name val="Times New Roman"/>
      <family val="1"/>
      <charset val="204"/>
    </font>
    <font>
      <sz val="10"/>
      <color rgb="FFFF0000"/>
      <name val="Arial"/>
      <family val="2"/>
      <charset val="204"/>
    </font>
    <font>
      <sz val="14"/>
      <color theme="1"/>
      <name val="Times New Roman"/>
      <family val="1"/>
      <charset val="204"/>
    </font>
    <font>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2" fillId="0" borderId="0"/>
    <xf numFmtId="9" fontId="1" fillId="0" borderId="0" applyFont="0" applyFill="0" applyBorder="0" applyAlignment="0" applyProtection="0"/>
    <xf numFmtId="0" fontId="2" fillId="0" borderId="0"/>
  </cellStyleXfs>
  <cellXfs count="153">
    <xf numFmtId="0" fontId="0" fillId="0" borderId="0" xfId="0"/>
    <xf numFmtId="0" fontId="2" fillId="0" borderId="0" xfId="1" applyProtection="1">
      <protection hidden="1"/>
    </xf>
    <xf numFmtId="0" fontId="2" fillId="0" borderId="0" xfId="1"/>
    <xf numFmtId="0" fontId="2" fillId="0" borderId="0" xfId="1" applyBorder="1" applyProtection="1">
      <protection hidden="1"/>
    </xf>
    <xf numFmtId="164" fontId="3" fillId="0" borderId="0" xfId="1" applyNumberFormat="1" applyFont="1" applyFill="1" applyBorder="1" applyAlignment="1" applyProtection="1">
      <alignment horizontal="right" vertical="top"/>
      <protection hidden="1"/>
    </xf>
    <xf numFmtId="0" fontId="5" fillId="0" borderId="0" xfId="1" applyFont="1" applyProtection="1">
      <protection hidden="1"/>
    </xf>
    <xf numFmtId="0" fontId="3" fillId="0" borderId="0" xfId="1" applyNumberFormat="1" applyFont="1" applyFill="1" applyAlignment="1" applyProtection="1">
      <alignment horizontal="right" vertical="top" wrapText="1"/>
      <protection hidden="1"/>
    </xf>
    <xf numFmtId="0" fontId="3" fillId="0" borderId="0" xfId="1" applyFont="1" applyAlignment="1" applyProtection="1">
      <alignment horizontal="right"/>
      <protection hidden="1"/>
    </xf>
    <xf numFmtId="0" fontId="6" fillId="0" borderId="1" xfId="1" applyNumberFormat="1" applyFont="1" applyFill="1" applyBorder="1" applyAlignment="1" applyProtection="1">
      <alignment horizontal="center" vertical="center" wrapText="1"/>
      <protection hidden="1"/>
    </xf>
    <xf numFmtId="0" fontId="7" fillId="0" borderId="0" xfId="1" applyFont="1" applyProtection="1">
      <protection hidden="1"/>
    </xf>
    <xf numFmtId="0" fontId="6" fillId="0" borderId="0" xfId="1" applyNumberFormat="1" applyFont="1" applyFill="1" applyAlignment="1" applyProtection="1">
      <alignment horizontal="right" vertical="top" wrapText="1"/>
      <protection hidden="1"/>
    </xf>
    <xf numFmtId="0" fontId="6" fillId="0" borderId="0" xfId="1" applyFont="1" applyAlignment="1" applyProtection="1">
      <alignment horizontal="right"/>
      <protection hidden="1"/>
    </xf>
    <xf numFmtId="0" fontId="6" fillId="0" borderId="0" xfId="1" applyNumberFormat="1" applyFont="1" applyFill="1" applyAlignment="1" applyProtection="1">
      <alignment horizontal="right"/>
      <protection hidden="1"/>
    </xf>
    <xf numFmtId="0" fontId="6" fillId="0" borderId="1" xfId="1" applyNumberFormat="1" applyFont="1" applyFill="1" applyBorder="1" applyAlignment="1" applyProtection="1">
      <alignment horizontal="center" vertical="center"/>
      <protection hidden="1"/>
    </xf>
    <xf numFmtId="164" fontId="6" fillId="0" borderId="0" xfId="1" applyNumberFormat="1" applyFont="1" applyFill="1" applyBorder="1" applyAlignment="1" applyProtection="1">
      <alignment horizontal="right" vertical="top"/>
      <protection hidden="1"/>
    </xf>
    <xf numFmtId="0" fontId="6" fillId="0" borderId="0" xfId="0" applyFont="1" applyAlignment="1">
      <alignment wrapText="1"/>
    </xf>
    <xf numFmtId="0" fontId="6" fillId="0" borderId="0" xfId="0" applyFont="1" applyFill="1" applyAlignment="1">
      <alignment horizontal="right"/>
    </xf>
    <xf numFmtId="0" fontId="6" fillId="2" borderId="0" xfId="0" applyFont="1" applyFill="1" applyBorder="1" applyAlignment="1">
      <alignment wrapText="1"/>
    </xf>
    <xf numFmtId="0" fontId="6" fillId="0" borderId="0" xfId="0" applyFont="1" applyAlignment="1"/>
    <xf numFmtId="0" fontId="6" fillId="2" borderId="0" xfId="0" applyFont="1" applyFill="1" applyAlignment="1">
      <alignment wrapText="1"/>
    </xf>
    <xf numFmtId="0" fontId="6" fillId="0" borderId="0" xfId="0" applyFont="1" applyFill="1" applyAlignment="1"/>
    <xf numFmtId="4" fontId="3" fillId="0" borderId="0" xfId="0" applyNumberFormat="1" applyFont="1" applyFill="1" applyAlignment="1"/>
    <xf numFmtId="4" fontId="3" fillId="0" borderId="0" xfId="0" applyNumberFormat="1" applyFont="1" applyFill="1" applyBorder="1" applyAlignment="1"/>
    <xf numFmtId="166" fontId="6" fillId="0" borderId="0" xfId="1" applyNumberFormat="1" applyFont="1" applyFill="1" applyBorder="1" applyAlignment="1" applyProtection="1">
      <alignment horizontal="right" vertical="top"/>
      <protection hidden="1"/>
    </xf>
    <xf numFmtId="164" fontId="3" fillId="0" borderId="0" xfId="1" applyNumberFormat="1" applyFont="1" applyFill="1" applyBorder="1" applyAlignment="1" applyProtection="1">
      <alignment horizontal="center" vertical="top"/>
      <protection hidden="1"/>
    </xf>
    <xf numFmtId="4" fontId="3" fillId="0" borderId="0" xfId="0" applyNumberFormat="1" applyFont="1" applyFill="1" applyAlignment="1">
      <alignment horizontal="right"/>
    </xf>
    <xf numFmtId="4" fontId="3" fillId="0" borderId="0" xfId="1" applyNumberFormat="1" applyFont="1" applyFill="1" applyAlignment="1" applyProtection="1">
      <alignment horizontal="right" vertical="top"/>
      <protection hidden="1"/>
    </xf>
    <xf numFmtId="0" fontId="6" fillId="0" borderId="0" xfId="0" applyFont="1" applyFill="1" applyAlignment="1">
      <alignment horizontal="center"/>
    </xf>
    <xf numFmtId="0" fontId="3" fillId="0" borderId="0" xfId="0" applyFont="1" applyBorder="1" applyAlignment="1">
      <alignment horizontal="center" vertical="center"/>
    </xf>
    <xf numFmtId="0" fontId="6" fillId="2" borderId="0" xfId="0" applyFont="1" applyFill="1" applyBorder="1" applyAlignment="1">
      <alignment horizontal="left" wrapText="1"/>
    </xf>
    <xf numFmtId="0" fontId="6" fillId="0" borderId="0" xfId="0" applyFont="1" applyAlignment="1">
      <alignment horizontal="left"/>
    </xf>
    <xf numFmtId="0" fontId="3" fillId="0" borderId="0" xfId="2" applyNumberFormat="1" applyFont="1" applyAlignment="1" applyProtection="1">
      <alignment horizontal="left" vertical="top"/>
      <protection hidden="1"/>
    </xf>
    <xf numFmtId="0" fontId="6" fillId="2" borderId="0" xfId="0" applyFont="1" applyFill="1" applyAlignment="1">
      <alignment horizontal="left" wrapText="1"/>
    </xf>
    <xf numFmtId="0" fontId="2" fillId="0" borderId="0" xfId="1" applyFont="1" applyBorder="1" applyProtection="1">
      <protection hidden="1"/>
    </xf>
    <xf numFmtId="0" fontId="2" fillId="0" borderId="0" xfId="1" applyFont="1"/>
    <xf numFmtId="164" fontId="8" fillId="0" borderId="0" xfId="1" applyNumberFormat="1" applyFont="1" applyFill="1" applyBorder="1" applyAlignment="1" applyProtection="1">
      <protection hidden="1"/>
    </xf>
    <xf numFmtId="4" fontId="14" fillId="0" borderId="0" xfId="0" applyNumberFormat="1" applyFont="1" applyFill="1" applyBorder="1" applyAlignment="1"/>
    <xf numFmtId="0" fontId="15" fillId="0" borderId="0" xfId="1" applyFont="1" applyBorder="1" applyProtection="1">
      <protection hidden="1"/>
    </xf>
    <xf numFmtId="0" fontId="15" fillId="0" borderId="0" xfId="1" applyFont="1"/>
    <xf numFmtId="0" fontId="0" fillId="0" borderId="0" xfId="0" applyAlignment="1">
      <alignment horizontal="center" vertical="top"/>
    </xf>
    <xf numFmtId="4" fontId="6" fillId="3" borderId="0" xfId="0" applyNumberFormat="1" applyFont="1" applyFill="1" applyAlignment="1">
      <alignment horizontal="left" wrapText="1"/>
    </xf>
    <xf numFmtId="4" fontId="6" fillId="3" borderId="0" xfId="0" applyNumberFormat="1" applyFont="1" applyFill="1" applyAlignment="1">
      <alignment horizontal="center"/>
    </xf>
    <xf numFmtId="4" fontId="3" fillId="3" borderId="0" xfId="1" applyNumberFormat="1" applyFont="1" applyFill="1" applyAlignment="1" applyProtection="1">
      <alignment horizontal="right"/>
      <protection hidden="1"/>
    </xf>
    <xf numFmtId="4" fontId="3" fillId="3" borderId="2" xfId="1" applyNumberFormat="1" applyFont="1" applyFill="1" applyBorder="1" applyAlignment="1" applyProtection="1">
      <alignment horizontal="center" vertical="center" wrapText="1"/>
      <protection hidden="1"/>
    </xf>
    <xf numFmtId="49" fontId="6" fillId="3" borderId="3" xfId="1" applyNumberFormat="1" applyFont="1" applyFill="1" applyBorder="1" applyAlignment="1" applyProtection="1">
      <alignment horizontal="center" vertical="center" wrapText="1"/>
      <protection hidden="1"/>
    </xf>
    <xf numFmtId="49" fontId="3" fillId="3" borderId="3" xfId="1" applyNumberFormat="1" applyFont="1" applyFill="1" applyBorder="1" applyAlignment="1" applyProtection="1">
      <alignment horizontal="center" vertical="center" wrapText="1"/>
      <protection hidden="1"/>
    </xf>
    <xf numFmtId="49" fontId="6" fillId="3" borderId="1" xfId="1" applyNumberFormat="1" applyFont="1" applyFill="1" applyBorder="1" applyAlignment="1" applyProtection="1">
      <alignment horizontal="center" vertical="center" wrapText="1"/>
      <protection hidden="1"/>
    </xf>
    <xf numFmtId="49" fontId="3" fillId="3" borderId="1" xfId="1" applyNumberFormat="1" applyFont="1" applyFill="1" applyBorder="1" applyAlignment="1" applyProtection="1">
      <alignment horizontal="center" vertical="center" wrapText="1"/>
      <protection hidden="1"/>
    </xf>
    <xf numFmtId="4" fontId="2" fillId="3" borderId="0" xfId="1" applyNumberFormat="1" applyFill="1"/>
    <xf numFmtId="4" fontId="17" fillId="3" borderId="0" xfId="0" applyNumberFormat="1" applyFont="1" applyFill="1" applyBorder="1" applyAlignment="1">
      <alignment horizontal="center" vertical="center"/>
    </xf>
    <xf numFmtId="0" fontId="3" fillId="3" borderId="0" xfId="0" applyFont="1" applyFill="1" applyAlignment="1">
      <alignment horizontal="left" wrapText="1"/>
    </xf>
    <xf numFmtId="0" fontId="5" fillId="3" borderId="0" xfId="1" applyFont="1" applyFill="1" applyProtection="1">
      <protection hidden="1"/>
    </xf>
    <xf numFmtId="0" fontId="6" fillId="3" borderId="1" xfId="1" applyNumberFormat="1" applyFont="1" applyFill="1" applyBorder="1" applyAlignment="1" applyProtection="1">
      <alignment horizontal="center" vertical="center" wrapText="1"/>
      <protection hidden="1"/>
    </xf>
    <xf numFmtId="0" fontId="2" fillId="3" borderId="0" xfId="1" applyFill="1"/>
    <xf numFmtId="0" fontId="7" fillId="3" borderId="0" xfId="1" applyFont="1" applyFill="1" applyProtection="1">
      <protection hidden="1"/>
    </xf>
    <xf numFmtId="0" fontId="6" fillId="3" borderId="0" xfId="1" applyNumberFormat="1" applyFont="1" applyFill="1" applyBorder="1" applyAlignment="1" applyProtection="1">
      <alignment horizontal="center" vertical="top" wrapText="1"/>
      <protection hidden="1"/>
    </xf>
    <xf numFmtId="4" fontId="6" fillId="3" borderId="0" xfId="1" applyNumberFormat="1" applyFont="1" applyFill="1" applyAlignment="1" applyProtection="1">
      <alignment horizontal="right"/>
      <protection hidden="1"/>
    </xf>
    <xf numFmtId="4" fontId="3" fillId="3" borderId="0" xfId="1" applyNumberFormat="1" applyFont="1" applyFill="1" applyBorder="1" applyAlignment="1" applyProtection="1">
      <alignment horizontal="right" vertical="top"/>
      <protection hidden="1"/>
    </xf>
    <xf numFmtId="0" fontId="0" fillId="3" borderId="0" xfId="0" applyFill="1" applyAlignment="1">
      <alignment horizontal="center" vertical="top"/>
    </xf>
    <xf numFmtId="0" fontId="3" fillId="3" borderId="0" xfId="0" applyFont="1" applyFill="1" applyAlignment="1">
      <alignment horizontal="center"/>
    </xf>
    <xf numFmtId="0" fontId="16" fillId="3" borderId="0" xfId="0" applyFont="1" applyFill="1" applyAlignment="1">
      <alignment horizontal="justify"/>
    </xf>
    <xf numFmtId="0" fontId="8" fillId="3" borderId="1" xfId="1" applyNumberFormat="1" applyFont="1" applyFill="1" applyBorder="1" applyAlignment="1" applyProtection="1">
      <alignment horizontal="left" vertical="top" wrapText="1"/>
      <protection hidden="1"/>
    </xf>
    <xf numFmtId="0" fontId="8" fillId="2" borderId="1" xfId="1" applyNumberFormat="1" applyFont="1" applyFill="1" applyBorder="1" applyAlignment="1" applyProtection="1">
      <alignment horizontal="center"/>
      <protection hidden="1"/>
    </xf>
    <xf numFmtId="0" fontId="8" fillId="0" borderId="1" xfId="1" applyNumberFormat="1" applyFont="1" applyFill="1" applyBorder="1" applyAlignment="1" applyProtection="1">
      <alignment horizontal="center"/>
      <protection hidden="1"/>
    </xf>
    <xf numFmtId="0" fontId="3" fillId="3" borderId="1" xfId="0" applyFont="1" applyFill="1" applyBorder="1" applyAlignment="1">
      <alignment horizontal="left" vertical="distributed" wrapText="1"/>
    </xf>
    <xf numFmtId="0" fontId="16" fillId="3" borderId="1" xfId="0" applyFont="1" applyFill="1" applyBorder="1" applyAlignment="1">
      <alignment horizontal="justify"/>
    </xf>
    <xf numFmtId="0" fontId="3" fillId="2"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3" fillId="3" borderId="1" xfId="0" applyFont="1" applyFill="1" applyBorder="1" applyAlignment="1">
      <alignment wrapText="1"/>
    </xf>
    <xf numFmtId="0" fontId="8" fillId="3" borderId="1" xfId="0" applyFont="1" applyFill="1" applyBorder="1" applyAlignment="1">
      <alignment wrapText="1"/>
    </xf>
    <xf numFmtId="0" fontId="3" fillId="3" borderId="1" xfId="0" applyFont="1" applyFill="1" applyBorder="1" applyAlignment="1">
      <alignment horizontal="justify"/>
    </xf>
    <xf numFmtId="0" fontId="3" fillId="3" borderId="1" xfId="0" applyFont="1" applyFill="1" applyBorder="1"/>
    <xf numFmtId="0" fontId="3" fillId="3" borderId="1" xfId="1" applyNumberFormat="1" applyFont="1" applyFill="1" applyBorder="1" applyAlignment="1" applyProtection="1">
      <alignment horizontal="justify" vertical="top" wrapText="1"/>
      <protection hidden="1"/>
    </xf>
    <xf numFmtId="0" fontId="8" fillId="3" borderId="1" xfId="0" applyFont="1" applyFill="1" applyBorder="1" applyAlignment="1">
      <alignment horizontal="justify"/>
    </xf>
    <xf numFmtId="0" fontId="8" fillId="3" borderId="1" xfId="0" applyFont="1" applyFill="1" applyBorder="1" applyAlignment="1">
      <alignment horizontal="left" vertical="distributed" wrapText="1"/>
    </xf>
    <xf numFmtId="49" fontId="3" fillId="3" borderId="1" xfId="0" applyNumberFormat="1" applyFont="1" applyFill="1" applyBorder="1" applyAlignment="1">
      <alignment wrapText="1"/>
    </xf>
    <xf numFmtId="49" fontId="8" fillId="3" borderId="1" xfId="0" applyNumberFormat="1" applyFont="1" applyFill="1" applyBorder="1" applyAlignment="1">
      <alignment wrapText="1"/>
    </xf>
    <xf numFmtId="0" fontId="8" fillId="3" borderId="1" xfId="0" applyFont="1" applyFill="1" applyBorder="1" applyAlignment="1">
      <alignment horizontal="justify" wrapText="1"/>
    </xf>
    <xf numFmtId="0" fontId="3" fillId="3" borderId="1" xfId="0" applyFont="1" applyFill="1" applyBorder="1" applyAlignment="1">
      <alignment horizontal="justify" wrapText="1"/>
    </xf>
    <xf numFmtId="0" fontId="8" fillId="3" borderId="1" xfId="0" applyFont="1" applyFill="1" applyBorder="1" applyAlignment="1">
      <alignment horizontal="left" vertical="top" wrapText="1"/>
    </xf>
    <xf numFmtId="0" fontId="8" fillId="3"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3" fillId="3" borderId="1" xfId="0" applyFont="1" applyFill="1" applyBorder="1" applyAlignment="1">
      <alignment horizontal="left" vertical="top" wrapText="1"/>
    </xf>
    <xf numFmtId="0" fontId="8" fillId="3" borderId="1" xfId="0" applyFont="1" applyFill="1" applyBorder="1" applyAlignment="1">
      <alignment horizontal="left" wrapText="1"/>
    </xf>
    <xf numFmtId="0" fontId="3" fillId="3" borderId="1" xfId="0" applyFont="1" applyFill="1" applyBorder="1" applyAlignment="1">
      <alignment horizontal="left" wrapText="1"/>
    </xf>
    <xf numFmtId="0" fontId="3" fillId="3" borderId="1" xfId="3" applyNumberFormat="1" applyFont="1" applyFill="1" applyBorder="1" applyAlignment="1" applyProtection="1">
      <alignment horizontal="left" vertical="top" wrapText="1"/>
      <protection hidden="1"/>
    </xf>
    <xf numFmtId="165" fontId="3" fillId="3" borderId="1" xfId="0" applyNumberFormat="1" applyFont="1" applyFill="1" applyBorder="1" applyAlignment="1">
      <alignment wrapText="1"/>
    </xf>
    <xf numFmtId="3" fontId="3" fillId="0" borderId="1" xfId="0" applyNumberFormat="1" applyFont="1" applyFill="1" applyBorder="1" applyAlignment="1">
      <alignment horizontal="center"/>
    </xf>
    <xf numFmtId="0" fontId="3" fillId="3" borderId="1" xfId="0" applyNumberFormat="1" applyFont="1" applyFill="1" applyBorder="1" applyAlignment="1">
      <alignment horizontal="left" vertical="top" wrapText="1"/>
    </xf>
    <xf numFmtId="0" fontId="8" fillId="3" borderId="1" xfId="0" applyFont="1" applyFill="1" applyBorder="1" applyAlignment="1">
      <alignment vertical="top" wrapText="1"/>
    </xf>
    <xf numFmtId="0" fontId="3" fillId="0" borderId="1" xfId="0" applyFont="1" applyFill="1" applyBorder="1" applyAlignment="1">
      <alignment horizontal="center"/>
    </xf>
    <xf numFmtId="0" fontId="8" fillId="3" borderId="1" xfId="1" applyNumberFormat="1" applyFont="1" applyFill="1" applyBorder="1" applyAlignment="1" applyProtection="1">
      <alignment horizontal="justify" vertical="top" wrapText="1"/>
      <protection hidden="1"/>
    </xf>
    <xf numFmtId="0" fontId="3" fillId="3" borderId="1" xfId="1" applyNumberFormat="1" applyFont="1" applyFill="1" applyBorder="1" applyAlignment="1" applyProtection="1">
      <alignment horizontal="center"/>
      <protection hidden="1"/>
    </xf>
    <xf numFmtId="0" fontId="8" fillId="3" borderId="1" xfId="1" applyNumberFormat="1" applyFont="1" applyFill="1" applyBorder="1" applyAlignment="1" applyProtection="1">
      <alignment horizontal="center"/>
      <protection hidden="1"/>
    </xf>
    <xf numFmtId="49" fontId="3" fillId="3" borderId="1" xfId="3" applyNumberFormat="1" applyFont="1" applyFill="1" applyBorder="1" applyAlignment="1" applyProtection="1">
      <alignment horizontal="left" vertical="top" wrapText="1"/>
      <protection hidden="1"/>
    </xf>
    <xf numFmtId="4" fontId="8" fillId="3" borderId="1" xfId="1" applyNumberFormat="1" applyFont="1" applyFill="1" applyBorder="1" applyAlignment="1" applyProtection="1">
      <alignment horizontal="right"/>
      <protection hidden="1"/>
    </xf>
    <xf numFmtId="0" fontId="3" fillId="3" borderId="1" xfId="0" applyFont="1" applyFill="1" applyBorder="1" applyAlignment="1">
      <alignment horizontal="justify" vertical="center"/>
    </xf>
    <xf numFmtId="0" fontId="16" fillId="3" borderId="1" xfId="0" applyFont="1" applyFill="1" applyBorder="1"/>
    <xf numFmtId="4" fontId="3" fillId="3" borderId="1" xfId="1" applyNumberFormat="1" applyFont="1" applyFill="1" applyBorder="1" applyAlignment="1" applyProtection="1">
      <alignment horizontal="center" vertical="center"/>
      <protection hidden="1"/>
    </xf>
    <xf numFmtId="0" fontId="3" fillId="3" borderId="1" xfId="0" applyFont="1" applyFill="1" applyBorder="1" applyAlignment="1">
      <alignment horizontal="left"/>
    </xf>
    <xf numFmtId="0" fontId="8" fillId="3" borderId="1" xfId="1" applyNumberFormat="1" applyFont="1" applyFill="1" applyBorder="1" applyAlignment="1" applyProtection="1">
      <alignment vertical="top"/>
      <protection hidden="1"/>
    </xf>
    <xf numFmtId="0" fontId="9" fillId="0" borderId="1" xfId="1" applyFont="1" applyBorder="1" applyAlignment="1"/>
    <xf numFmtId="49" fontId="8"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protection hidden="1"/>
    </xf>
    <xf numFmtId="0" fontId="3" fillId="0" borderId="0" xfId="0" applyFont="1" applyAlignment="1">
      <alignment horizontal="justify"/>
    </xf>
    <xf numFmtId="49" fontId="3" fillId="3" borderId="4" xfId="0" applyNumberFormat="1" applyFont="1" applyFill="1" applyBorder="1" applyAlignment="1">
      <alignment wrapText="1"/>
    </xf>
    <xf numFmtId="0" fontId="3" fillId="3" borderId="5" xfId="3" applyNumberFormat="1" applyFont="1" applyFill="1" applyBorder="1" applyAlignment="1" applyProtection="1">
      <alignment horizontal="left" vertical="top" wrapText="1"/>
      <protection hidden="1"/>
    </xf>
    <xf numFmtId="49" fontId="3" fillId="3" borderId="5" xfId="0" applyNumberFormat="1" applyFont="1" applyFill="1" applyBorder="1" applyAlignment="1">
      <alignment horizontal="center"/>
    </xf>
    <xf numFmtId="0" fontId="3" fillId="3" borderId="1" xfId="0" applyNumberFormat="1" applyFont="1" applyFill="1" applyBorder="1" applyAlignment="1">
      <alignment horizontal="left" vertical="center" wrapText="1"/>
    </xf>
    <xf numFmtId="0" fontId="3" fillId="2" borderId="1" xfId="1" applyNumberFormat="1" applyFont="1" applyFill="1" applyBorder="1" applyAlignment="1" applyProtection="1">
      <alignment horizontal="left" vertical="center"/>
      <protection hidden="1"/>
    </xf>
    <xf numFmtId="0" fontId="3" fillId="2" borderId="1" xfId="1" applyNumberFormat="1" applyFont="1" applyFill="1" applyBorder="1" applyAlignment="1" applyProtection="1">
      <alignment horizontal="left"/>
      <protection hidden="1"/>
    </xf>
    <xf numFmtId="0" fontId="3" fillId="0" borderId="5" xfId="0" applyFont="1" applyFill="1" applyBorder="1" applyAlignment="1">
      <alignment horizontal="left" vertical="top" wrapText="1"/>
    </xf>
    <xf numFmtId="0" fontId="8" fillId="3" borderId="4" xfId="0" applyFont="1" applyFill="1" applyBorder="1" applyAlignment="1">
      <alignment wrapText="1"/>
    </xf>
    <xf numFmtId="0" fontId="8" fillId="2" borderId="1" xfId="1" applyNumberFormat="1" applyFont="1" applyFill="1" applyBorder="1" applyAlignment="1" applyProtection="1">
      <alignment horizontal="left"/>
      <protection hidden="1"/>
    </xf>
    <xf numFmtId="0" fontId="3" fillId="0" borderId="1" xfId="0" applyFont="1" applyFill="1" applyBorder="1" applyAlignment="1">
      <alignment vertical="top" wrapText="1"/>
    </xf>
    <xf numFmtId="0" fontId="3" fillId="3" borderId="4" xfId="0" applyFont="1" applyFill="1" applyBorder="1" applyAlignment="1">
      <alignment wrapText="1"/>
    </xf>
    <xf numFmtId="4" fontId="8" fillId="3" borderId="1" xfId="1" applyNumberFormat="1" applyFont="1" applyFill="1" applyBorder="1" applyAlignment="1" applyProtection="1">
      <alignment horizontal="center" vertical="center"/>
      <protection hidden="1"/>
    </xf>
    <xf numFmtId="4" fontId="3" fillId="3" borderId="1" xfId="0" applyNumberFormat="1" applyFont="1" applyFill="1" applyBorder="1" applyAlignment="1">
      <alignment horizontal="center" vertical="center"/>
    </xf>
    <xf numFmtId="0" fontId="16" fillId="3" borderId="1" xfId="0" applyFont="1" applyFill="1" applyBorder="1" applyAlignment="1">
      <alignment wrapText="1"/>
    </xf>
    <xf numFmtId="0" fontId="3" fillId="3" borderId="7" xfId="0" applyFont="1" applyFill="1" applyBorder="1" applyAlignment="1">
      <alignment horizontal="left" vertical="top" wrapText="1"/>
    </xf>
    <xf numFmtId="0" fontId="16" fillId="3" borderId="7" xfId="0" applyFont="1" applyFill="1" applyBorder="1" applyAlignment="1">
      <alignment vertical="top" wrapText="1"/>
    </xf>
    <xf numFmtId="0" fontId="3" fillId="3" borderId="1" xfId="0" applyNumberFormat="1" applyFont="1" applyFill="1" applyBorder="1" applyAlignment="1">
      <alignment wrapText="1"/>
    </xf>
    <xf numFmtId="4" fontId="3" fillId="3" borderId="6" xfId="0" applyNumberFormat="1" applyFont="1" applyFill="1" applyBorder="1" applyAlignment="1">
      <alignment horizontal="center" vertical="center"/>
    </xf>
    <xf numFmtId="167" fontId="3" fillId="3" borderId="6" xfId="0" applyNumberFormat="1" applyFont="1" applyFill="1" applyBorder="1" applyAlignment="1">
      <alignment horizontal="center" vertical="center"/>
    </xf>
    <xf numFmtId="2" fontId="3" fillId="3" borderId="6" xfId="0" applyNumberFormat="1" applyFont="1" applyFill="1" applyBorder="1" applyAlignment="1">
      <alignment horizontal="center" vertical="center"/>
    </xf>
    <xf numFmtId="168" fontId="3" fillId="3" borderId="6" xfId="0" applyNumberFormat="1" applyFont="1" applyFill="1" applyBorder="1" applyAlignment="1">
      <alignment horizontal="center" vertical="center"/>
    </xf>
    <xf numFmtId="4" fontId="8" fillId="3" borderId="1" xfId="0" applyNumberFormat="1" applyFont="1" applyFill="1" applyBorder="1" applyAlignment="1">
      <alignment horizontal="center" vertical="center"/>
    </xf>
    <xf numFmtId="164" fontId="3" fillId="3" borderId="1"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right"/>
      <protection hidden="1"/>
    </xf>
    <xf numFmtId="4" fontId="3" fillId="4" borderId="1" xfId="1" applyNumberFormat="1" applyFont="1" applyFill="1" applyBorder="1" applyAlignment="1" applyProtection="1">
      <alignment horizontal="center" vertical="center"/>
      <protection hidden="1"/>
    </xf>
    <xf numFmtId="0" fontId="3" fillId="4" borderId="1" xfId="1" applyNumberFormat="1" applyFont="1" applyFill="1" applyBorder="1" applyAlignment="1" applyProtection="1">
      <alignment horizontal="center"/>
      <protection hidden="1"/>
    </xf>
    <xf numFmtId="164" fontId="3" fillId="0" borderId="1" xfId="1" applyNumberFormat="1" applyFont="1" applyFill="1" applyBorder="1" applyAlignment="1" applyProtection="1">
      <alignment horizontal="center"/>
      <protection hidden="1"/>
    </xf>
    <xf numFmtId="0" fontId="6" fillId="3" borderId="1" xfId="1" applyNumberFormat="1" applyFont="1" applyFill="1" applyBorder="1" applyAlignment="1" applyProtection="1">
      <alignment horizontal="center" vertical="center" wrapText="1"/>
      <protection hidden="1"/>
    </xf>
    <xf numFmtId="0" fontId="3" fillId="3" borderId="0" xfId="2" applyNumberFormat="1" applyFont="1" applyFill="1" applyAlignment="1" applyProtection="1">
      <alignment horizontal="left" vertical="top"/>
      <protection hidden="1"/>
    </xf>
    <xf numFmtId="0" fontId="3" fillId="0" borderId="0" xfId="2" applyNumberFormat="1" applyFont="1" applyAlignment="1" applyProtection="1">
      <alignment horizontal="left" vertical="top"/>
      <protection hidden="1"/>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center" vertical="center"/>
      <protection hidden="1"/>
    </xf>
    <xf numFmtId="0" fontId="6" fillId="3" borderId="0" xfId="0" applyFont="1" applyFill="1" applyAlignment="1">
      <alignment horizontal="left"/>
    </xf>
    <xf numFmtId="0" fontId="6" fillId="0" borderId="0" xfId="0" applyFont="1" applyFill="1" applyAlignment="1">
      <alignment horizontal="left"/>
    </xf>
    <xf numFmtId="0" fontId="3" fillId="3" borderId="0" xfId="0" applyFont="1" applyFill="1" applyAlignment="1">
      <alignment wrapText="1"/>
    </xf>
    <xf numFmtId="0" fontId="6" fillId="0" borderId="0" xfId="0" applyFont="1" applyAlignment="1">
      <alignment wrapText="1"/>
    </xf>
    <xf numFmtId="0" fontId="6" fillId="3" borderId="0" xfId="0" applyFont="1" applyFill="1" applyAlignment="1">
      <alignment wrapText="1"/>
    </xf>
    <xf numFmtId="0" fontId="3" fillId="3" borderId="0" xfId="0" applyFont="1" applyFill="1" applyAlignment="1">
      <alignment horizontal="left" wrapText="1"/>
    </xf>
    <xf numFmtId="0" fontId="6" fillId="0" borderId="0" xfId="0" applyFont="1" applyAlignment="1">
      <alignment horizontal="left" wrapText="1"/>
    </xf>
    <xf numFmtId="0" fontId="6" fillId="3" borderId="0" xfId="0" applyFont="1" applyFill="1" applyAlignment="1">
      <alignment horizontal="left" wrapText="1"/>
    </xf>
    <xf numFmtId="0" fontId="3" fillId="3" borderId="0" xfId="1" applyNumberFormat="1" applyFont="1" applyFill="1" applyAlignment="1" applyProtection="1">
      <alignment horizontal="center" vertical="center" wrapText="1"/>
      <protection hidden="1"/>
    </xf>
    <xf numFmtId="0" fontId="3" fillId="0" borderId="0" xfId="1" applyNumberFormat="1" applyFont="1" applyFill="1" applyAlignment="1" applyProtection="1">
      <alignment horizontal="center" vertical="center" wrapText="1"/>
      <protection hidden="1"/>
    </xf>
    <xf numFmtId="0" fontId="3" fillId="3" borderId="0" xfId="0" applyFont="1" applyFill="1" applyAlignment="1">
      <alignment horizontal="left"/>
    </xf>
    <xf numFmtId="0" fontId="6" fillId="0" borderId="0" xfId="0" applyFont="1" applyAlignment="1">
      <alignment horizontal="left"/>
    </xf>
    <xf numFmtId="0" fontId="3" fillId="3" borderId="0" xfId="0" applyFont="1" applyFill="1" applyBorder="1" applyAlignment="1">
      <alignment horizontal="left" wrapText="1"/>
    </xf>
    <xf numFmtId="0" fontId="6" fillId="2" borderId="0" xfId="0" applyFont="1" applyFill="1" applyBorder="1" applyAlignment="1">
      <alignment horizontal="left" wrapText="1"/>
    </xf>
    <xf numFmtId="0" fontId="6" fillId="3" borderId="0" xfId="0" applyFont="1" applyFill="1" applyBorder="1" applyAlignment="1">
      <alignment horizontal="left" wrapText="1"/>
    </xf>
    <xf numFmtId="0" fontId="3" fillId="2" borderId="0" xfId="0" applyFont="1" applyFill="1" applyAlignment="1">
      <alignment horizontal="left" wrapText="1"/>
    </xf>
  </cellXfs>
  <cellStyles count="4">
    <cellStyle name="Обычный" xfId="0" builtinId="0"/>
    <cellStyle name="Обычный_tmp" xfId="1"/>
    <cellStyle name="Обычный_Tmp1" xfId="3"/>
    <cellStyle name="Процентный"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4"/>
  <sheetViews>
    <sheetView tabSelected="1" topLeftCell="A70" zoomScaleSheetLayoutView="84" workbookViewId="0">
      <selection activeCell="A9" sqref="A9:G9"/>
    </sheetView>
  </sheetViews>
  <sheetFormatPr defaultColWidth="9.140625" defaultRowHeight="12.75" x14ac:dyDescent="0.2"/>
  <cols>
    <col min="1" max="1" width="79.140625" style="53" customWidth="1"/>
    <col min="2" max="2" width="17.42578125" style="2" customWidth="1"/>
    <col min="3" max="3" width="6.42578125" style="2" customWidth="1"/>
    <col min="4" max="4" width="18.42578125" style="48" customWidth="1"/>
    <col min="5" max="5" width="18.5703125" style="48" customWidth="1"/>
    <col min="6" max="6" width="10.5703125" style="2" hidden="1" customWidth="1"/>
    <col min="7" max="7" width="11.140625" style="2" hidden="1" customWidth="1"/>
    <col min="8" max="8" width="10.140625" style="2" hidden="1" customWidth="1"/>
    <col min="9" max="9" width="7.7109375" style="2" hidden="1" customWidth="1"/>
    <col min="10" max="10" width="9.28515625" style="2" hidden="1" customWidth="1"/>
    <col min="11" max="11" width="0.5703125" style="2" customWidth="1"/>
    <col min="12" max="16384" width="9.140625" style="2"/>
  </cols>
  <sheetData>
    <row r="1" spans="1:11" ht="18.75" x14ac:dyDescent="0.2">
      <c r="A1" s="133" t="s">
        <v>438</v>
      </c>
      <c r="B1" s="134"/>
      <c r="C1" s="134"/>
      <c r="D1" s="133"/>
      <c r="E1" s="133"/>
      <c r="F1" s="31"/>
      <c r="G1" s="31"/>
      <c r="H1" s="1"/>
    </row>
    <row r="2" spans="1:11" ht="18.75" x14ac:dyDescent="0.3">
      <c r="A2" s="139" t="s">
        <v>237</v>
      </c>
      <c r="B2" s="140"/>
      <c r="C2" s="140"/>
      <c r="D2" s="141"/>
      <c r="E2" s="141"/>
      <c r="F2" s="140"/>
      <c r="G2" s="140"/>
      <c r="H2" s="15"/>
      <c r="I2" s="15"/>
      <c r="J2" s="15"/>
      <c r="K2" s="15"/>
    </row>
    <row r="3" spans="1:11" ht="18.75" x14ac:dyDescent="0.3">
      <c r="A3" s="142" t="s">
        <v>238</v>
      </c>
      <c r="B3" s="143"/>
      <c r="C3" s="143"/>
      <c r="D3" s="144"/>
      <c r="E3" s="144"/>
      <c r="F3" s="143"/>
      <c r="G3" s="143"/>
      <c r="H3" s="15"/>
      <c r="I3" s="15"/>
      <c r="J3" s="15"/>
      <c r="K3" s="15"/>
    </row>
    <row r="4" spans="1:11" ht="18.75" x14ac:dyDescent="0.3">
      <c r="A4" s="149" t="s">
        <v>524</v>
      </c>
      <c r="B4" s="150"/>
      <c r="C4" s="150"/>
      <c r="D4" s="151"/>
      <c r="E4" s="151"/>
      <c r="F4" s="29"/>
      <c r="G4" s="29"/>
      <c r="H4" s="17"/>
      <c r="I4" s="17"/>
      <c r="J4" s="17"/>
      <c r="K4" s="17"/>
    </row>
    <row r="5" spans="1:11" ht="18.75" x14ac:dyDescent="0.3">
      <c r="A5" s="147" t="s">
        <v>439</v>
      </c>
      <c r="B5" s="148"/>
      <c r="C5" s="148"/>
      <c r="D5" s="137"/>
      <c r="E5" s="137"/>
      <c r="F5" s="148"/>
      <c r="G5" s="148"/>
      <c r="H5" s="18"/>
      <c r="I5" s="18"/>
      <c r="J5" s="18"/>
      <c r="K5" s="18"/>
    </row>
    <row r="6" spans="1:11" ht="18.75" x14ac:dyDescent="0.3">
      <c r="A6" s="147" t="s">
        <v>440</v>
      </c>
      <c r="B6" s="148"/>
      <c r="C6" s="148"/>
      <c r="D6" s="137"/>
      <c r="E6" s="137"/>
      <c r="F6" s="30"/>
      <c r="G6" s="30"/>
      <c r="H6" s="18"/>
      <c r="I6" s="18"/>
      <c r="J6" s="18"/>
      <c r="K6" s="18"/>
    </row>
    <row r="7" spans="1:11" ht="59.25" customHeight="1" x14ac:dyDescent="0.3">
      <c r="A7" s="142" t="s">
        <v>525</v>
      </c>
      <c r="B7" s="152"/>
      <c r="C7" s="152"/>
      <c r="D7" s="142"/>
      <c r="E7" s="142"/>
      <c r="F7" s="152"/>
      <c r="G7" s="152"/>
      <c r="H7" s="19"/>
      <c r="I7" s="19"/>
      <c r="J7" s="19"/>
      <c r="K7" s="19"/>
    </row>
    <row r="8" spans="1:11" ht="18.75" x14ac:dyDescent="0.3">
      <c r="A8" s="50"/>
      <c r="B8" s="32"/>
      <c r="C8" s="32"/>
      <c r="D8" s="40"/>
      <c r="E8" s="40"/>
      <c r="F8" s="32"/>
      <c r="G8" s="32"/>
      <c r="H8" s="19"/>
      <c r="I8" s="19"/>
      <c r="J8" s="19"/>
      <c r="K8" s="19"/>
    </row>
    <row r="9" spans="1:11" ht="18.75" x14ac:dyDescent="0.3">
      <c r="A9" s="137"/>
      <c r="B9" s="138"/>
      <c r="C9" s="138"/>
      <c r="D9" s="137"/>
      <c r="E9" s="137"/>
      <c r="F9" s="138"/>
      <c r="G9" s="138"/>
      <c r="H9" s="20"/>
      <c r="I9" s="20"/>
      <c r="J9" s="20"/>
      <c r="K9" s="20"/>
    </row>
    <row r="10" spans="1:11" ht="18.75" x14ac:dyDescent="0.3">
      <c r="A10" s="59" t="s">
        <v>441</v>
      </c>
      <c r="B10" s="27"/>
      <c r="C10" s="27"/>
      <c r="D10" s="41"/>
      <c r="E10" s="41"/>
      <c r="F10" s="16"/>
      <c r="G10" s="16"/>
      <c r="H10" s="20"/>
      <c r="I10" s="20"/>
      <c r="J10" s="20"/>
      <c r="K10" s="20"/>
    </row>
    <row r="11" spans="1:11" ht="57.6" customHeight="1" x14ac:dyDescent="0.2">
      <c r="A11" s="145" t="s">
        <v>415</v>
      </c>
      <c r="B11" s="146"/>
      <c r="C11" s="146"/>
      <c r="D11" s="145"/>
      <c r="E11" s="145"/>
      <c r="F11" s="146"/>
      <c r="G11" s="146"/>
      <c r="H11" s="1"/>
    </row>
    <row r="12" spans="1:11" ht="11.45" customHeight="1" x14ac:dyDescent="0.3">
      <c r="A12" s="51"/>
      <c r="B12" s="6"/>
      <c r="C12" s="7"/>
      <c r="D12" s="42"/>
      <c r="E12" s="42"/>
      <c r="F12" s="5"/>
      <c r="G12" s="5"/>
      <c r="H12" s="1"/>
    </row>
    <row r="13" spans="1:11" ht="18.75" x14ac:dyDescent="0.3">
      <c r="A13" s="54"/>
      <c r="B13" s="10"/>
      <c r="C13" s="11"/>
      <c r="D13" s="56"/>
      <c r="E13" s="56"/>
      <c r="F13" s="9"/>
      <c r="G13" s="12" t="s">
        <v>3</v>
      </c>
      <c r="H13" s="1"/>
    </row>
    <row r="14" spans="1:11" ht="18.75" x14ac:dyDescent="0.2">
      <c r="A14" s="132" t="s">
        <v>5</v>
      </c>
      <c r="B14" s="135" t="s">
        <v>13</v>
      </c>
      <c r="C14" s="135" t="s">
        <v>4</v>
      </c>
      <c r="D14" s="43" t="s">
        <v>22</v>
      </c>
      <c r="E14" s="43" t="s">
        <v>406</v>
      </c>
      <c r="F14" s="136" t="s">
        <v>6</v>
      </c>
      <c r="G14" s="136"/>
      <c r="H14" s="1"/>
    </row>
    <row r="15" spans="1:11" ht="18.75" x14ac:dyDescent="0.2">
      <c r="A15" s="132"/>
      <c r="B15" s="135"/>
      <c r="C15" s="135"/>
      <c r="D15" s="44">
        <v>2022</v>
      </c>
      <c r="E15" s="45" t="s">
        <v>416</v>
      </c>
      <c r="F15" s="8" t="s">
        <v>1</v>
      </c>
      <c r="G15" s="8" t="s">
        <v>0</v>
      </c>
      <c r="H15" s="1"/>
    </row>
    <row r="16" spans="1:11" ht="18.75" x14ac:dyDescent="0.2">
      <c r="A16" s="52">
        <v>1</v>
      </c>
      <c r="B16" s="8">
        <v>2</v>
      </c>
      <c r="C16" s="8">
        <v>3</v>
      </c>
      <c r="D16" s="46">
        <v>4</v>
      </c>
      <c r="E16" s="47" t="s">
        <v>417</v>
      </c>
      <c r="F16" s="13">
        <v>4</v>
      </c>
      <c r="G16" s="13">
        <v>5</v>
      </c>
      <c r="H16" s="1"/>
    </row>
    <row r="17" spans="1:12" ht="93.75" x14ac:dyDescent="0.3">
      <c r="A17" s="61" t="s">
        <v>344</v>
      </c>
      <c r="B17" s="62" t="s">
        <v>42</v>
      </c>
      <c r="C17" s="102" t="s">
        <v>452</v>
      </c>
      <c r="D17" s="116">
        <f t="shared" ref="D17:E19" si="0">D18</f>
        <v>110</v>
      </c>
      <c r="E17" s="116">
        <f t="shared" si="0"/>
        <v>110</v>
      </c>
      <c r="F17" s="24" t="e">
        <f>F19+#REF!+F169</f>
        <v>#REF!</v>
      </c>
      <c r="G17" s="24" t="e">
        <f>G19+#REF!+G169</f>
        <v>#REF!</v>
      </c>
      <c r="H17" s="3"/>
    </row>
    <row r="18" spans="1:12" ht="56.25" x14ac:dyDescent="0.3">
      <c r="A18" s="64" t="s">
        <v>443</v>
      </c>
      <c r="B18" s="62" t="s">
        <v>43</v>
      </c>
      <c r="C18" s="102" t="s">
        <v>452</v>
      </c>
      <c r="D18" s="116">
        <f t="shared" si="0"/>
        <v>110</v>
      </c>
      <c r="E18" s="116">
        <f t="shared" si="0"/>
        <v>110</v>
      </c>
      <c r="F18" s="24"/>
      <c r="G18" s="24"/>
      <c r="H18" s="3"/>
    </row>
    <row r="19" spans="1:12" ht="37.5" x14ac:dyDescent="0.3">
      <c r="A19" s="65" t="s">
        <v>444</v>
      </c>
      <c r="B19" s="66" t="s">
        <v>44</v>
      </c>
      <c r="C19" s="103" t="s">
        <v>452</v>
      </c>
      <c r="D19" s="98">
        <f t="shared" si="0"/>
        <v>110</v>
      </c>
      <c r="E19" s="98">
        <f t="shared" si="0"/>
        <v>110</v>
      </c>
      <c r="F19" s="24" t="e">
        <f>#REF!+#REF!+F53+F86+F92+#REF!+#REF!+#REF!+#REF!</f>
        <v>#REF!</v>
      </c>
      <c r="G19" s="24" t="e">
        <f>#REF!+#REF!+G53+G86+G92+#REF!+#REF!+#REF!+#REF!</f>
        <v>#REF!</v>
      </c>
      <c r="H19" s="3"/>
    </row>
    <row r="20" spans="1:12" ht="37.5" x14ac:dyDescent="0.3">
      <c r="A20" s="68" t="s">
        <v>9</v>
      </c>
      <c r="B20" s="66" t="s">
        <v>44</v>
      </c>
      <c r="C20" s="67">
        <v>200</v>
      </c>
      <c r="D20" s="117">
        <v>110</v>
      </c>
      <c r="E20" s="117">
        <v>110</v>
      </c>
      <c r="F20" s="14">
        <v>21864.3</v>
      </c>
      <c r="G20" s="14">
        <v>19650.97</v>
      </c>
      <c r="H20" s="3"/>
    </row>
    <row r="21" spans="1:12" ht="93.75" x14ac:dyDescent="0.3">
      <c r="A21" s="61" t="s">
        <v>442</v>
      </c>
      <c r="B21" s="62" t="s">
        <v>164</v>
      </c>
      <c r="C21" s="102" t="s">
        <v>452</v>
      </c>
      <c r="D21" s="126">
        <f>D22+D25+D28</f>
        <v>9871.15</v>
      </c>
      <c r="E21" s="126">
        <f>E22+E25+E28</f>
        <v>9872.57</v>
      </c>
      <c r="F21" s="4"/>
      <c r="G21" s="4"/>
      <c r="H21" s="33"/>
      <c r="I21" s="34"/>
      <c r="J21" s="34"/>
      <c r="K21" s="34"/>
      <c r="L21" s="34"/>
    </row>
    <row r="22" spans="1:12" ht="75" x14ac:dyDescent="0.3">
      <c r="A22" s="69" t="s">
        <v>383</v>
      </c>
      <c r="B22" s="62" t="s">
        <v>165</v>
      </c>
      <c r="C22" s="102" t="s">
        <v>452</v>
      </c>
      <c r="D22" s="126">
        <f>D23</f>
        <v>898.15</v>
      </c>
      <c r="E22" s="126">
        <f>E23</f>
        <v>899.57</v>
      </c>
      <c r="F22" s="14"/>
      <c r="G22" s="14"/>
      <c r="H22" s="3"/>
    </row>
    <row r="23" spans="1:12" ht="37.5" x14ac:dyDescent="0.3">
      <c r="A23" s="70" t="s">
        <v>267</v>
      </c>
      <c r="B23" s="66" t="s">
        <v>265</v>
      </c>
      <c r="C23" s="103" t="s">
        <v>452</v>
      </c>
      <c r="D23" s="117">
        <f>D24</f>
        <v>898.15</v>
      </c>
      <c r="E23" s="117">
        <f>E24</f>
        <v>899.57</v>
      </c>
      <c r="F23" s="14"/>
      <c r="G23" s="14"/>
      <c r="H23" s="3"/>
    </row>
    <row r="24" spans="1:12" ht="37.5" x14ac:dyDescent="0.3">
      <c r="A24" s="68" t="s">
        <v>9</v>
      </c>
      <c r="B24" s="66" t="s">
        <v>265</v>
      </c>
      <c r="C24" s="67">
        <v>200</v>
      </c>
      <c r="D24" s="117">
        <v>898.15</v>
      </c>
      <c r="E24" s="117">
        <v>899.57</v>
      </c>
      <c r="F24" s="14"/>
      <c r="G24" s="14"/>
      <c r="H24" s="3"/>
    </row>
    <row r="25" spans="1:12" ht="56.25" x14ac:dyDescent="0.3">
      <c r="A25" s="69" t="s">
        <v>166</v>
      </c>
      <c r="B25" s="62" t="s">
        <v>167</v>
      </c>
      <c r="C25" s="102" t="s">
        <v>452</v>
      </c>
      <c r="D25" s="126">
        <f>D26</f>
        <v>510</v>
      </c>
      <c r="E25" s="126">
        <f>E26</f>
        <v>510</v>
      </c>
      <c r="F25" s="14"/>
      <c r="G25" s="14"/>
      <c r="H25" s="3"/>
    </row>
    <row r="26" spans="1:12" ht="18.75" x14ac:dyDescent="0.3">
      <c r="A26" s="71" t="s">
        <v>266</v>
      </c>
      <c r="B26" s="66" t="s">
        <v>168</v>
      </c>
      <c r="C26" s="103" t="s">
        <v>452</v>
      </c>
      <c r="D26" s="117">
        <f>D27</f>
        <v>510</v>
      </c>
      <c r="E26" s="117">
        <f>E27</f>
        <v>510</v>
      </c>
      <c r="F26" s="14"/>
      <c r="G26" s="14"/>
      <c r="H26" s="3"/>
    </row>
    <row r="27" spans="1:12" ht="37.5" x14ac:dyDescent="0.3">
      <c r="A27" s="68" t="s">
        <v>9</v>
      </c>
      <c r="B27" s="66" t="s">
        <v>168</v>
      </c>
      <c r="C27" s="67">
        <v>200</v>
      </c>
      <c r="D27" s="117">
        <v>510</v>
      </c>
      <c r="E27" s="117">
        <v>510</v>
      </c>
      <c r="F27" s="14"/>
      <c r="G27" s="14"/>
      <c r="H27" s="3"/>
    </row>
    <row r="28" spans="1:12" ht="93.75" x14ac:dyDescent="0.3">
      <c r="A28" s="69" t="s">
        <v>384</v>
      </c>
      <c r="B28" s="62" t="s">
        <v>385</v>
      </c>
      <c r="C28" s="102" t="s">
        <v>452</v>
      </c>
      <c r="D28" s="126">
        <f>D29+D33</f>
        <v>8463</v>
      </c>
      <c r="E28" s="126">
        <f>E29+E33</f>
        <v>8463</v>
      </c>
      <c r="F28" s="14"/>
      <c r="G28" s="14"/>
      <c r="H28" s="3"/>
    </row>
    <row r="29" spans="1:12" ht="37.5" x14ac:dyDescent="0.3">
      <c r="A29" s="68" t="s">
        <v>14</v>
      </c>
      <c r="B29" s="66" t="s">
        <v>424</v>
      </c>
      <c r="C29" s="103" t="s">
        <v>452</v>
      </c>
      <c r="D29" s="117">
        <f>D30+D31+D32</f>
        <v>746.83</v>
      </c>
      <c r="E29" s="117">
        <f>E30+E31+E32</f>
        <v>746.83</v>
      </c>
      <c r="F29" s="14"/>
      <c r="G29" s="14"/>
      <c r="H29" s="3"/>
    </row>
    <row r="30" spans="1:12" ht="75" x14ac:dyDescent="0.3">
      <c r="A30" s="72" t="s">
        <v>16</v>
      </c>
      <c r="B30" s="66" t="s">
        <v>424</v>
      </c>
      <c r="C30" s="67">
        <v>100</v>
      </c>
      <c r="D30" s="117">
        <v>242.15</v>
      </c>
      <c r="E30" s="117">
        <v>242.15</v>
      </c>
      <c r="F30" s="14"/>
      <c r="G30" s="14"/>
      <c r="H30" s="3"/>
    </row>
    <row r="31" spans="1:12" ht="37.5" x14ac:dyDescent="0.3">
      <c r="A31" s="68" t="s">
        <v>9</v>
      </c>
      <c r="B31" s="66" t="s">
        <v>424</v>
      </c>
      <c r="C31" s="67">
        <v>200</v>
      </c>
      <c r="D31" s="117">
        <v>500.68</v>
      </c>
      <c r="E31" s="117">
        <v>500.68</v>
      </c>
      <c r="F31" s="14"/>
      <c r="G31" s="14"/>
      <c r="H31" s="3"/>
    </row>
    <row r="32" spans="1:12" ht="18.75" x14ac:dyDescent="0.3">
      <c r="A32" s="68" t="s">
        <v>11</v>
      </c>
      <c r="B32" s="66" t="s">
        <v>424</v>
      </c>
      <c r="C32" s="67">
        <v>800</v>
      </c>
      <c r="D32" s="117">
        <v>4</v>
      </c>
      <c r="E32" s="117">
        <v>4</v>
      </c>
      <c r="F32" s="14"/>
      <c r="G32" s="14"/>
      <c r="H32" s="3"/>
    </row>
    <row r="33" spans="1:8" ht="37.5" x14ac:dyDescent="0.3">
      <c r="A33" s="68" t="s">
        <v>169</v>
      </c>
      <c r="B33" s="66" t="s">
        <v>425</v>
      </c>
      <c r="C33" s="103" t="s">
        <v>452</v>
      </c>
      <c r="D33" s="117">
        <f>D34</f>
        <v>7716.17</v>
      </c>
      <c r="E33" s="117">
        <f>E34</f>
        <v>7716.17</v>
      </c>
      <c r="F33" s="14"/>
      <c r="G33" s="14"/>
      <c r="H33" s="3"/>
    </row>
    <row r="34" spans="1:8" ht="75" x14ac:dyDescent="0.3">
      <c r="A34" s="72" t="s">
        <v>16</v>
      </c>
      <c r="B34" s="66" t="s">
        <v>425</v>
      </c>
      <c r="C34" s="67">
        <v>100</v>
      </c>
      <c r="D34" s="117">
        <v>7716.17</v>
      </c>
      <c r="E34" s="117">
        <v>7716.17</v>
      </c>
      <c r="F34" s="14"/>
      <c r="G34" s="14"/>
      <c r="H34" s="3"/>
    </row>
    <row r="35" spans="1:8" ht="112.5" x14ac:dyDescent="0.3">
      <c r="A35" s="61" t="s">
        <v>345</v>
      </c>
      <c r="B35" s="62" t="s">
        <v>45</v>
      </c>
      <c r="C35" s="102" t="s">
        <v>452</v>
      </c>
      <c r="D35" s="126">
        <f>D36+D42</f>
        <v>4187.0200000000004</v>
      </c>
      <c r="E35" s="126">
        <f>E36+E42</f>
        <v>4190.79</v>
      </c>
      <c r="F35" s="14">
        <v>654.84</v>
      </c>
      <c r="G35" s="14">
        <v>654.84</v>
      </c>
      <c r="H35" s="3"/>
    </row>
    <row r="36" spans="1:8" ht="56.25" x14ac:dyDescent="0.3">
      <c r="A36" s="69" t="s">
        <v>346</v>
      </c>
      <c r="B36" s="62" t="s">
        <v>46</v>
      </c>
      <c r="C36" s="102" t="s">
        <v>452</v>
      </c>
      <c r="D36" s="126">
        <f>D37</f>
        <v>3715.02</v>
      </c>
      <c r="E36" s="126">
        <f>E37</f>
        <v>3718.79</v>
      </c>
      <c r="F36" s="14"/>
      <c r="G36" s="14"/>
      <c r="H36" s="3"/>
    </row>
    <row r="37" spans="1:8" ht="37.5" x14ac:dyDescent="0.3">
      <c r="A37" s="68" t="s">
        <v>381</v>
      </c>
      <c r="B37" s="66" t="s">
        <v>46</v>
      </c>
      <c r="C37" s="103" t="s">
        <v>452</v>
      </c>
      <c r="D37" s="117">
        <f>D38</f>
        <v>3715.02</v>
      </c>
      <c r="E37" s="117">
        <f>E38</f>
        <v>3718.79</v>
      </c>
      <c r="F37" s="14"/>
      <c r="G37" s="14"/>
      <c r="H37" s="3"/>
    </row>
    <row r="38" spans="1:8" ht="37.5" x14ac:dyDescent="0.3">
      <c r="A38" s="64" t="s">
        <v>161</v>
      </c>
      <c r="B38" s="66" t="s">
        <v>426</v>
      </c>
      <c r="C38" s="103" t="s">
        <v>452</v>
      </c>
      <c r="D38" s="117">
        <f>D39+D40+D41</f>
        <v>3715.02</v>
      </c>
      <c r="E38" s="117">
        <f>E39+E40+E41</f>
        <v>3718.79</v>
      </c>
      <c r="F38" s="14"/>
      <c r="G38" s="14"/>
      <c r="H38" s="3"/>
    </row>
    <row r="39" spans="1:8" ht="75" x14ac:dyDescent="0.3">
      <c r="A39" s="72" t="s">
        <v>16</v>
      </c>
      <c r="B39" s="66" t="s">
        <v>426</v>
      </c>
      <c r="C39" s="67">
        <v>100</v>
      </c>
      <c r="D39" s="98">
        <v>2979.44</v>
      </c>
      <c r="E39" s="117">
        <v>2979.44</v>
      </c>
      <c r="F39" s="14"/>
      <c r="G39" s="14"/>
      <c r="H39" s="3"/>
    </row>
    <row r="40" spans="1:8" ht="37.5" x14ac:dyDescent="0.3">
      <c r="A40" s="68" t="s">
        <v>9</v>
      </c>
      <c r="B40" s="66" t="s">
        <v>426</v>
      </c>
      <c r="C40" s="67">
        <v>200</v>
      </c>
      <c r="D40" s="98">
        <v>731.98</v>
      </c>
      <c r="E40" s="117">
        <v>735.75</v>
      </c>
      <c r="F40" s="14"/>
      <c r="G40" s="14"/>
      <c r="H40" s="3"/>
    </row>
    <row r="41" spans="1:8" ht="18.75" x14ac:dyDescent="0.3">
      <c r="A41" s="68" t="s">
        <v>11</v>
      </c>
      <c r="B41" s="66" t="s">
        <v>426</v>
      </c>
      <c r="C41" s="67">
        <v>800</v>
      </c>
      <c r="D41" s="98">
        <v>3.6</v>
      </c>
      <c r="E41" s="117">
        <v>3.6</v>
      </c>
      <c r="F41" s="14"/>
      <c r="G41" s="14"/>
      <c r="H41" s="3"/>
    </row>
    <row r="42" spans="1:8" ht="56.25" x14ac:dyDescent="0.3">
      <c r="A42" s="73" t="s">
        <v>162</v>
      </c>
      <c r="B42" s="62" t="s">
        <v>45</v>
      </c>
      <c r="C42" s="102" t="s">
        <v>452</v>
      </c>
      <c r="D42" s="126">
        <f>D43+D46</f>
        <v>472</v>
      </c>
      <c r="E42" s="126">
        <f>E43+E46</f>
        <v>472</v>
      </c>
      <c r="F42" s="14"/>
      <c r="G42" s="14"/>
      <c r="H42" s="3"/>
    </row>
    <row r="43" spans="1:8" ht="56.25" x14ac:dyDescent="0.3">
      <c r="A43" s="70" t="s">
        <v>382</v>
      </c>
      <c r="B43" s="66" t="s">
        <v>407</v>
      </c>
      <c r="C43" s="103" t="s">
        <v>452</v>
      </c>
      <c r="D43" s="117">
        <f>D44</f>
        <v>462</v>
      </c>
      <c r="E43" s="117">
        <f>E44</f>
        <v>462</v>
      </c>
      <c r="F43" s="14"/>
      <c r="G43" s="14"/>
      <c r="H43" s="3"/>
    </row>
    <row r="44" spans="1:8" ht="56.25" x14ac:dyDescent="0.3">
      <c r="A44" s="70" t="s">
        <v>163</v>
      </c>
      <c r="B44" s="66" t="s">
        <v>408</v>
      </c>
      <c r="C44" s="103" t="s">
        <v>452</v>
      </c>
      <c r="D44" s="117">
        <f>D45</f>
        <v>462</v>
      </c>
      <c r="E44" s="117">
        <f>E45</f>
        <v>462</v>
      </c>
      <c r="F44" s="14"/>
      <c r="G44" s="14"/>
      <c r="H44" s="3"/>
    </row>
    <row r="45" spans="1:8" ht="37.5" x14ac:dyDescent="0.3">
      <c r="A45" s="72" t="s">
        <v>9</v>
      </c>
      <c r="B45" s="66" t="s">
        <v>408</v>
      </c>
      <c r="C45" s="67">
        <v>200</v>
      </c>
      <c r="D45" s="117">
        <v>462</v>
      </c>
      <c r="E45" s="117">
        <v>462</v>
      </c>
      <c r="F45" s="14"/>
      <c r="G45" s="14"/>
      <c r="H45" s="3"/>
    </row>
    <row r="46" spans="1:8" ht="37.5" x14ac:dyDescent="0.3">
      <c r="A46" s="69" t="s">
        <v>232</v>
      </c>
      <c r="B46" s="62" t="s">
        <v>233</v>
      </c>
      <c r="C46" s="102" t="s">
        <v>452</v>
      </c>
      <c r="D46" s="126">
        <f>D47</f>
        <v>10</v>
      </c>
      <c r="E46" s="126">
        <f>E47</f>
        <v>10</v>
      </c>
      <c r="F46" s="14"/>
      <c r="G46" s="14"/>
      <c r="H46" s="3"/>
    </row>
    <row r="47" spans="1:8" ht="37.5" x14ac:dyDescent="0.3">
      <c r="A47" s="68" t="s">
        <v>263</v>
      </c>
      <c r="B47" s="66" t="s">
        <v>262</v>
      </c>
      <c r="C47" s="103" t="s">
        <v>452</v>
      </c>
      <c r="D47" s="117">
        <f>D48</f>
        <v>10</v>
      </c>
      <c r="E47" s="117">
        <f>E48</f>
        <v>10</v>
      </c>
      <c r="F47" s="14"/>
      <c r="G47" s="14"/>
      <c r="H47" s="3"/>
    </row>
    <row r="48" spans="1:8" ht="37.5" x14ac:dyDescent="0.3">
      <c r="A48" s="68" t="s">
        <v>9</v>
      </c>
      <c r="B48" s="66" t="s">
        <v>262</v>
      </c>
      <c r="C48" s="67">
        <v>200</v>
      </c>
      <c r="D48" s="117">
        <v>10</v>
      </c>
      <c r="E48" s="117">
        <v>10</v>
      </c>
      <c r="F48" s="14"/>
      <c r="G48" s="14"/>
      <c r="H48" s="3"/>
    </row>
    <row r="49" spans="1:8" ht="112.5" x14ac:dyDescent="0.3">
      <c r="A49" s="61" t="s">
        <v>347</v>
      </c>
      <c r="B49" s="62" t="s">
        <v>47</v>
      </c>
      <c r="C49" s="102" t="s">
        <v>452</v>
      </c>
      <c r="D49" s="116">
        <f>D50+D71+D80+D57</f>
        <v>135173.375</v>
      </c>
      <c r="E49" s="116">
        <f>E50+E71+E80</f>
        <v>48005.4</v>
      </c>
      <c r="F49" s="14">
        <v>10224.94</v>
      </c>
      <c r="G49" s="14">
        <v>9880.4</v>
      </c>
      <c r="H49" s="3"/>
    </row>
    <row r="50" spans="1:8" ht="75" x14ac:dyDescent="0.3">
      <c r="A50" s="74" t="s">
        <v>239</v>
      </c>
      <c r="B50" s="62" t="s">
        <v>294</v>
      </c>
      <c r="C50" s="102" t="s">
        <v>452</v>
      </c>
      <c r="D50" s="116">
        <f>D51+D54</f>
        <v>17317</v>
      </c>
      <c r="E50" s="116">
        <f>E51+E54</f>
        <v>17317</v>
      </c>
      <c r="F50" s="14"/>
      <c r="G50" s="14"/>
      <c r="H50" s="3"/>
    </row>
    <row r="51" spans="1:8" ht="56.25" x14ac:dyDescent="0.3">
      <c r="A51" s="74" t="s">
        <v>285</v>
      </c>
      <c r="B51" s="62" t="s">
        <v>292</v>
      </c>
      <c r="C51" s="102" t="s">
        <v>452</v>
      </c>
      <c r="D51" s="116">
        <f t="shared" ref="D51:E52" si="1">D52</f>
        <v>9317</v>
      </c>
      <c r="E51" s="116">
        <f t="shared" si="1"/>
        <v>9317</v>
      </c>
      <c r="F51" s="14"/>
      <c r="G51" s="14"/>
      <c r="H51" s="3"/>
    </row>
    <row r="52" spans="1:8" ht="37.5" x14ac:dyDescent="0.3">
      <c r="A52" s="68" t="s">
        <v>286</v>
      </c>
      <c r="B52" s="66" t="s">
        <v>293</v>
      </c>
      <c r="C52" s="103" t="s">
        <v>452</v>
      </c>
      <c r="D52" s="117">
        <f t="shared" si="1"/>
        <v>9317</v>
      </c>
      <c r="E52" s="117">
        <f t="shared" si="1"/>
        <v>9317</v>
      </c>
      <c r="F52" s="14">
        <v>2626.56</v>
      </c>
      <c r="G52" s="21">
        <v>2626.56</v>
      </c>
      <c r="H52" s="3"/>
    </row>
    <row r="53" spans="1:8" ht="37.5" x14ac:dyDescent="0.3">
      <c r="A53" s="75" t="s">
        <v>9</v>
      </c>
      <c r="B53" s="66" t="s">
        <v>293</v>
      </c>
      <c r="C53" s="67">
        <v>200</v>
      </c>
      <c r="D53" s="98">
        <v>9317</v>
      </c>
      <c r="E53" s="98">
        <v>9317</v>
      </c>
      <c r="F53" s="24" t="e">
        <f>F84+F85+#REF!</f>
        <v>#REF!</v>
      </c>
      <c r="G53" s="24" t="e">
        <f>G84+G85+#REF!</f>
        <v>#REF!</v>
      </c>
      <c r="H53" s="3"/>
    </row>
    <row r="54" spans="1:8" ht="42.6" customHeight="1" x14ac:dyDescent="0.3">
      <c r="A54" s="60" t="s">
        <v>450</v>
      </c>
      <c r="B54" s="66" t="s">
        <v>451</v>
      </c>
      <c r="C54" s="103" t="s">
        <v>452</v>
      </c>
      <c r="D54" s="98">
        <f>D55</f>
        <v>8000</v>
      </c>
      <c r="E54" s="98">
        <f>E55</f>
        <v>8000</v>
      </c>
      <c r="F54" s="24"/>
      <c r="G54" s="24"/>
      <c r="H54" s="3"/>
    </row>
    <row r="55" spans="1:8" ht="37.5" x14ac:dyDescent="0.3">
      <c r="A55" s="68" t="s">
        <v>428</v>
      </c>
      <c r="B55" s="66" t="s">
        <v>427</v>
      </c>
      <c r="C55" s="103" t="s">
        <v>452</v>
      </c>
      <c r="D55" s="98">
        <f>D56</f>
        <v>8000</v>
      </c>
      <c r="E55" s="98">
        <f>E56</f>
        <v>8000</v>
      </c>
      <c r="F55" s="24"/>
      <c r="G55" s="24"/>
      <c r="H55" s="3"/>
    </row>
    <row r="56" spans="1:8" ht="37.5" x14ac:dyDescent="0.3">
      <c r="A56" s="75" t="s">
        <v>9</v>
      </c>
      <c r="B56" s="66" t="s">
        <v>427</v>
      </c>
      <c r="C56" s="67">
        <v>200</v>
      </c>
      <c r="D56" s="98">
        <v>8000</v>
      </c>
      <c r="E56" s="98">
        <v>8000</v>
      </c>
      <c r="F56" s="24"/>
      <c r="G56" s="24"/>
      <c r="H56" s="3"/>
    </row>
    <row r="57" spans="1:8" ht="37.5" x14ac:dyDescent="0.3">
      <c r="A57" s="69" t="s">
        <v>476</v>
      </c>
      <c r="B57" s="62" t="s">
        <v>477</v>
      </c>
      <c r="C57" s="102" t="s">
        <v>452</v>
      </c>
      <c r="D57" s="116">
        <f>D58</f>
        <v>7409.9699999999993</v>
      </c>
      <c r="E57" s="116">
        <f>E58</f>
        <v>0</v>
      </c>
      <c r="F57" s="24"/>
      <c r="G57" s="24"/>
      <c r="H57" s="3"/>
    </row>
    <row r="58" spans="1:8" ht="37.5" x14ac:dyDescent="0.3">
      <c r="A58" s="69" t="s">
        <v>510</v>
      </c>
      <c r="B58" s="62" t="s">
        <v>509</v>
      </c>
      <c r="C58" s="102" t="s">
        <v>452</v>
      </c>
      <c r="D58" s="116">
        <f>D59+D61+D63+D65+D67+D69</f>
        <v>7409.9699999999993</v>
      </c>
      <c r="E58" s="116">
        <f>E59+E61+E63+E65+E67+E69</f>
        <v>0</v>
      </c>
      <c r="F58" s="24"/>
      <c r="G58" s="24"/>
      <c r="H58" s="3"/>
    </row>
    <row r="59" spans="1:8" ht="93.75" x14ac:dyDescent="0.3">
      <c r="A59" s="82" t="s">
        <v>478</v>
      </c>
      <c r="B59" s="66" t="s">
        <v>511</v>
      </c>
      <c r="C59" s="103" t="s">
        <v>452</v>
      </c>
      <c r="D59" s="122">
        <f>D60</f>
        <v>2640.31</v>
      </c>
      <c r="E59" s="122">
        <f>E60</f>
        <v>0</v>
      </c>
      <c r="F59" s="24"/>
      <c r="G59" s="24"/>
      <c r="H59" s="3"/>
    </row>
    <row r="60" spans="1:8" ht="37.5" x14ac:dyDescent="0.3">
      <c r="A60" s="68" t="s">
        <v>9</v>
      </c>
      <c r="B60" s="66" t="s">
        <v>511</v>
      </c>
      <c r="C60" s="67">
        <v>200</v>
      </c>
      <c r="D60" s="122">
        <f>1540.31+1100</f>
        <v>2640.31</v>
      </c>
      <c r="E60" s="122">
        <v>0</v>
      </c>
      <c r="F60" s="24"/>
      <c r="G60" s="24"/>
      <c r="H60" s="3"/>
    </row>
    <row r="61" spans="1:8" ht="75" x14ac:dyDescent="0.3">
      <c r="A61" s="82" t="s">
        <v>480</v>
      </c>
      <c r="B61" s="66" t="s">
        <v>512</v>
      </c>
      <c r="C61" s="103" t="s">
        <v>452</v>
      </c>
      <c r="D61" s="98">
        <f>D62</f>
        <v>3095.49</v>
      </c>
      <c r="E61" s="98">
        <f>E62</f>
        <v>0</v>
      </c>
      <c r="F61" s="24"/>
      <c r="G61" s="24"/>
      <c r="H61" s="3"/>
    </row>
    <row r="62" spans="1:8" ht="37.5" x14ac:dyDescent="0.3">
      <c r="A62" s="115" t="s">
        <v>9</v>
      </c>
      <c r="B62" s="66" t="s">
        <v>512</v>
      </c>
      <c r="C62" s="67">
        <v>200</v>
      </c>
      <c r="D62" s="122">
        <f>1995.49+1100</f>
        <v>3095.49</v>
      </c>
      <c r="E62" s="117">
        <v>0</v>
      </c>
      <c r="F62" s="24"/>
      <c r="G62" s="24"/>
      <c r="H62" s="3"/>
    </row>
    <row r="63" spans="1:8" ht="56.25" x14ac:dyDescent="0.3">
      <c r="A63" s="82" t="s">
        <v>482</v>
      </c>
      <c r="B63" s="66" t="s">
        <v>513</v>
      </c>
      <c r="C63" s="103" t="s">
        <v>452</v>
      </c>
      <c r="D63" s="98">
        <f>D64</f>
        <v>885.87</v>
      </c>
      <c r="E63" s="98">
        <f>E64</f>
        <v>0</v>
      </c>
      <c r="F63" s="24"/>
      <c r="G63" s="24"/>
      <c r="H63" s="3"/>
    </row>
    <row r="64" spans="1:8" ht="37.5" x14ac:dyDescent="0.3">
      <c r="A64" s="68" t="s">
        <v>9</v>
      </c>
      <c r="B64" s="66" t="s">
        <v>513</v>
      </c>
      <c r="C64" s="67">
        <v>200</v>
      </c>
      <c r="D64" s="123">
        <f>615.87+270</f>
        <v>885.87</v>
      </c>
      <c r="E64" s="124">
        <v>0</v>
      </c>
      <c r="F64" s="24"/>
      <c r="G64" s="24"/>
      <c r="H64" s="3"/>
    </row>
    <row r="65" spans="1:8" ht="93.75" x14ac:dyDescent="0.3">
      <c r="A65" s="82" t="s">
        <v>479</v>
      </c>
      <c r="B65" s="66" t="s">
        <v>514</v>
      </c>
      <c r="C65" s="103" t="s">
        <v>452</v>
      </c>
      <c r="D65" s="98">
        <f>D66</f>
        <v>220</v>
      </c>
      <c r="E65" s="98">
        <f>E66</f>
        <v>0</v>
      </c>
      <c r="F65" s="24"/>
      <c r="G65" s="24"/>
      <c r="H65" s="3"/>
    </row>
    <row r="66" spans="1:8" ht="37.5" x14ac:dyDescent="0.3">
      <c r="A66" s="68" t="s">
        <v>9</v>
      </c>
      <c r="B66" s="66" t="s">
        <v>514</v>
      </c>
      <c r="C66" s="67">
        <v>200</v>
      </c>
      <c r="D66" s="122">
        <v>220</v>
      </c>
      <c r="E66" s="122">
        <v>0</v>
      </c>
      <c r="F66" s="24"/>
      <c r="G66" s="24"/>
      <c r="H66" s="3"/>
    </row>
    <row r="67" spans="1:8" ht="93.75" x14ac:dyDescent="0.3">
      <c r="A67" s="82" t="s">
        <v>481</v>
      </c>
      <c r="B67" s="66" t="s">
        <v>515</v>
      </c>
      <c r="C67" s="103" t="s">
        <v>452</v>
      </c>
      <c r="D67" s="98">
        <f>D68</f>
        <v>455</v>
      </c>
      <c r="E67" s="98">
        <f>E68</f>
        <v>0</v>
      </c>
      <c r="F67" s="24"/>
      <c r="G67" s="24"/>
      <c r="H67" s="3"/>
    </row>
    <row r="68" spans="1:8" ht="37.5" x14ac:dyDescent="0.3">
      <c r="A68" s="68" t="s">
        <v>9</v>
      </c>
      <c r="B68" s="66" t="s">
        <v>515</v>
      </c>
      <c r="C68" s="67">
        <v>200</v>
      </c>
      <c r="D68" s="122">
        <v>455</v>
      </c>
      <c r="E68" s="117">
        <v>0</v>
      </c>
      <c r="F68" s="24"/>
      <c r="G68" s="24"/>
      <c r="H68" s="3"/>
    </row>
    <row r="69" spans="1:8" ht="56.25" x14ac:dyDescent="0.3">
      <c r="A69" s="68" t="s">
        <v>483</v>
      </c>
      <c r="B69" s="66" t="s">
        <v>516</v>
      </c>
      <c r="C69" s="103" t="s">
        <v>452</v>
      </c>
      <c r="D69" s="98">
        <f>D70</f>
        <v>113.3</v>
      </c>
      <c r="E69" s="98">
        <f>E70</f>
        <v>0</v>
      </c>
      <c r="F69" s="24"/>
      <c r="G69" s="24"/>
      <c r="H69" s="3"/>
    </row>
    <row r="70" spans="1:8" ht="37.5" x14ac:dyDescent="0.3">
      <c r="A70" s="68" t="s">
        <v>9</v>
      </c>
      <c r="B70" s="66" t="s">
        <v>516</v>
      </c>
      <c r="C70" s="67">
        <v>200</v>
      </c>
      <c r="D70" s="124">
        <v>113.3</v>
      </c>
      <c r="E70" s="124">
        <v>0</v>
      </c>
      <c r="F70" s="24"/>
      <c r="G70" s="24"/>
      <c r="H70" s="3"/>
    </row>
    <row r="71" spans="1:8" ht="37.5" x14ac:dyDescent="0.3">
      <c r="A71" s="76" t="s">
        <v>260</v>
      </c>
      <c r="B71" s="62" t="s">
        <v>242</v>
      </c>
      <c r="C71" s="102" t="s">
        <v>452</v>
      </c>
      <c r="D71" s="116">
        <f>D72+D78</f>
        <v>110433.405</v>
      </c>
      <c r="E71" s="116">
        <f>E72+E78</f>
        <v>30675.4</v>
      </c>
      <c r="F71" s="24"/>
      <c r="G71" s="24"/>
      <c r="H71" s="3"/>
    </row>
    <row r="72" spans="1:8" ht="37.5" x14ac:dyDescent="0.3">
      <c r="A72" s="76" t="s">
        <v>287</v>
      </c>
      <c r="B72" s="62" t="s">
        <v>243</v>
      </c>
      <c r="C72" s="102" t="s">
        <v>452</v>
      </c>
      <c r="D72" s="116">
        <f>D73+D75</f>
        <v>98881.194999999992</v>
      </c>
      <c r="E72" s="116">
        <f>E73+E75</f>
        <v>18097.66</v>
      </c>
      <c r="F72" s="24"/>
      <c r="G72" s="24"/>
      <c r="H72" s="3"/>
    </row>
    <row r="73" spans="1:8" ht="37.5" x14ac:dyDescent="0.3">
      <c r="A73" s="72" t="s">
        <v>288</v>
      </c>
      <c r="B73" s="66" t="s">
        <v>244</v>
      </c>
      <c r="C73" s="103" t="s">
        <v>452</v>
      </c>
      <c r="D73" s="98">
        <f>D74</f>
        <v>16619.350999999999</v>
      </c>
      <c r="E73" s="98">
        <f>E74</f>
        <v>18097.66</v>
      </c>
      <c r="F73" s="24"/>
      <c r="G73" s="24"/>
      <c r="H73" s="3"/>
    </row>
    <row r="74" spans="1:8" ht="37.5" x14ac:dyDescent="0.3">
      <c r="A74" s="75" t="s">
        <v>9</v>
      </c>
      <c r="B74" s="66" t="s">
        <v>244</v>
      </c>
      <c r="C74" s="67">
        <v>200</v>
      </c>
      <c r="D74" s="98">
        <v>16619.350999999999</v>
      </c>
      <c r="E74" s="98">
        <f>17002.04+1095.62</f>
        <v>18097.66</v>
      </c>
      <c r="F74" s="24"/>
      <c r="G74" s="24"/>
      <c r="H74" s="3"/>
    </row>
    <row r="75" spans="1:8" ht="56.25" x14ac:dyDescent="0.3">
      <c r="A75" s="68" t="s">
        <v>466</v>
      </c>
      <c r="B75" s="110" t="s">
        <v>467</v>
      </c>
      <c r="C75" s="103" t="s">
        <v>452</v>
      </c>
      <c r="D75" s="98">
        <f>D76</f>
        <v>82261.843999999997</v>
      </c>
      <c r="E75" s="98">
        <f>E76</f>
        <v>0</v>
      </c>
      <c r="F75" s="24"/>
      <c r="G75" s="24"/>
      <c r="H75" s="3"/>
    </row>
    <row r="76" spans="1:8" ht="37.5" x14ac:dyDescent="0.3">
      <c r="A76" s="68" t="s">
        <v>9</v>
      </c>
      <c r="B76" s="110" t="s">
        <v>467</v>
      </c>
      <c r="C76" s="67">
        <v>200</v>
      </c>
      <c r="D76" s="98">
        <v>82261.843999999997</v>
      </c>
      <c r="E76" s="98">
        <v>0</v>
      </c>
      <c r="F76" s="24"/>
      <c r="G76" s="24"/>
      <c r="H76" s="3"/>
    </row>
    <row r="77" spans="1:8" ht="56.25" x14ac:dyDescent="0.3">
      <c r="A77" s="76" t="s">
        <v>289</v>
      </c>
      <c r="B77" s="66" t="s">
        <v>290</v>
      </c>
      <c r="C77" s="103" t="s">
        <v>452</v>
      </c>
      <c r="D77" s="98">
        <f>D78</f>
        <v>11552.21</v>
      </c>
      <c r="E77" s="98">
        <f>E78</f>
        <v>12577.740000000002</v>
      </c>
      <c r="F77" s="24"/>
      <c r="G77" s="24"/>
      <c r="H77" s="3"/>
    </row>
    <row r="78" spans="1:8" ht="37.5" x14ac:dyDescent="0.3">
      <c r="A78" s="72" t="s">
        <v>288</v>
      </c>
      <c r="B78" s="66" t="s">
        <v>281</v>
      </c>
      <c r="C78" s="103" t="s">
        <v>452</v>
      </c>
      <c r="D78" s="98">
        <f>D79</f>
        <v>11552.21</v>
      </c>
      <c r="E78" s="98">
        <f>E79</f>
        <v>12577.740000000002</v>
      </c>
      <c r="F78" s="24"/>
      <c r="G78" s="24"/>
      <c r="H78" s="3"/>
    </row>
    <row r="79" spans="1:8" ht="37.5" x14ac:dyDescent="0.3">
      <c r="A79" s="72" t="s">
        <v>9</v>
      </c>
      <c r="B79" s="66" t="s">
        <v>281</v>
      </c>
      <c r="C79" s="67">
        <v>200</v>
      </c>
      <c r="D79" s="98">
        <v>11552.21</v>
      </c>
      <c r="E79" s="98">
        <f>13673.36-1095.62</f>
        <v>12577.740000000002</v>
      </c>
      <c r="F79" s="24"/>
      <c r="G79" s="24"/>
      <c r="H79" s="3"/>
    </row>
    <row r="80" spans="1:8" ht="56.25" x14ac:dyDescent="0.3">
      <c r="A80" s="76" t="s">
        <v>170</v>
      </c>
      <c r="B80" s="62" t="s">
        <v>240</v>
      </c>
      <c r="C80" s="103" t="s">
        <v>452</v>
      </c>
      <c r="D80" s="116">
        <f t="shared" ref="D80:E82" si="2">D81</f>
        <v>13</v>
      </c>
      <c r="E80" s="116">
        <f t="shared" si="2"/>
        <v>13</v>
      </c>
      <c r="F80" s="24"/>
      <c r="G80" s="24"/>
      <c r="H80" s="3"/>
    </row>
    <row r="81" spans="1:12" ht="37.5" x14ac:dyDescent="0.3">
      <c r="A81" s="64" t="s">
        <v>411</v>
      </c>
      <c r="B81" s="62" t="s">
        <v>412</v>
      </c>
      <c r="C81" s="103" t="s">
        <v>452</v>
      </c>
      <c r="D81" s="98">
        <f t="shared" si="2"/>
        <v>13</v>
      </c>
      <c r="E81" s="98">
        <f t="shared" si="2"/>
        <v>13</v>
      </c>
      <c r="F81" s="24"/>
      <c r="G81" s="24"/>
      <c r="H81" s="3"/>
    </row>
    <row r="82" spans="1:12" ht="37.5" x14ac:dyDescent="0.3">
      <c r="A82" s="64" t="s">
        <v>241</v>
      </c>
      <c r="B82" s="66" t="s">
        <v>413</v>
      </c>
      <c r="C82" s="103" t="s">
        <v>452</v>
      </c>
      <c r="D82" s="98">
        <f t="shared" si="2"/>
        <v>13</v>
      </c>
      <c r="E82" s="98">
        <f t="shared" si="2"/>
        <v>13</v>
      </c>
      <c r="F82" s="24"/>
      <c r="G82" s="24"/>
      <c r="H82" s="3"/>
    </row>
    <row r="83" spans="1:12" ht="37.5" x14ac:dyDescent="0.3">
      <c r="A83" s="75" t="s">
        <v>9</v>
      </c>
      <c r="B83" s="66" t="s">
        <v>413</v>
      </c>
      <c r="C83" s="67">
        <v>200</v>
      </c>
      <c r="D83" s="98">
        <v>13</v>
      </c>
      <c r="E83" s="98">
        <v>13</v>
      </c>
      <c r="F83" s="24"/>
      <c r="G83" s="24"/>
      <c r="H83" s="3"/>
    </row>
    <row r="84" spans="1:12" ht="75" x14ac:dyDescent="0.3">
      <c r="A84" s="61" t="s">
        <v>348</v>
      </c>
      <c r="B84" s="62" t="s">
        <v>48</v>
      </c>
      <c r="C84" s="103" t="s">
        <v>452</v>
      </c>
      <c r="D84" s="116">
        <f>D85+D89+D96+D106</f>
        <v>8572.8100000000013</v>
      </c>
      <c r="E84" s="116">
        <f>E85+E89+E96+E106</f>
        <v>8587.4000000000015</v>
      </c>
      <c r="F84" s="35">
        <f t="shared" ref="F84:K84" si="3">F85+F89+F96</f>
        <v>4250.6399999999994</v>
      </c>
      <c r="G84" s="35">
        <f t="shared" si="3"/>
        <v>5580.95</v>
      </c>
      <c r="H84" s="35">
        <f t="shared" si="3"/>
        <v>0</v>
      </c>
      <c r="I84" s="35">
        <f t="shared" si="3"/>
        <v>0</v>
      </c>
      <c r="J84" s="35">
        <f t="shared" si="3"/>
        <v>0</v>
      </c>
      <c r="K84" s="35">
        <f t="shared" si="3"/>
        <v>0</v>
      </c>
    </row>
    <row r="85" spans="1:12" ht="56.25" x14ac:dyDescent="0.3">
      <c r="A85" s="69" t="s">
        <v>349</v>
      </c>
      <c r="B85" s="62" t="s">
        <v>49</v>
      </c>
      <c r="C85" s="103" t="s">
        <v>452</v>
      </c>
      <c r="D85" s="116">
        <f t="shared" ref="D85:E87" si="4">D86</f>
        <v>10</v>
      </c>
      <c r="E85" s="116">
        <f t="shared" si="4"/>
        <v>10</v>
      </c>
      <c r="F85" s="14">
        <v>4250.6399999999994</v>
      </c>
      <c r="G85" s="14">
        <v>5580.95</v>
      </c>
      <c r="H85" s="3"/>
    </row>
    <row r="86" spans="1:12" ht="56.25" x14ac:dyDescent="0.3">
      <c r="A86" s="77" t="s">
        <v>350</v>
      </c>
      <c r="B86" s="62" t="s">
        <v>50</v>
      </c>
      <c r="C86" s="103" t="s">
        <v>452</v>
      </c>
      <c r="D86" s="116">
        <f t="shared" si="4"/>
        <v>10</v>
      </c>
      <c r="E86" s="116">
        <f t="shared" si="4"/>
        <v>10</v>
      </c>
      <c r="F86" s="24" t="e">
        <f>#REF!+#REF!+F91</f>
        <v>#REF!</v>
      </c>
      <c r="G86" s="24" t="e">
        <f>#REF!+#REF!+G91</f>
        <v>#REF!</v>
      </c>
      <c r="H86" s="3"/>
    </row>
    <row r="87" spans="1:12" ht="37.5" x14ac:dyDescent="0.3">
      <c r="A87" s="78" t="s">
        <v>34</v>
      </c>
      <c r="B87" s="66" t="s">
        <v>171</v>
      </c>
      <c r="C87" s="103" t="s">
        <v>452</v>
      </c>
      <c r="D87" s="98">
        <f t="shared" si="4"/>
        <v>10</v>
      </c>
      <c r="E87" s="98">
        <f t="shared" si="4"/>
        <v>10</v>
      </c>
      <c r="F87" s="24"/>
      <c r="G87" s="24"/>
      <c r="H87" s="3"/>
    </row>
    <row r="88" spans="1:12" ht="37.5" x14ac:dyDescent="0.3">
      <c r="A88" s="78" t="s">
        <v>9</v>
      </c>
      <c r="B88" s="66" t="s">
        <v>171</v>
      </c>
      <c r="C88" s="67">
        <v>200</v>
      </c>
      <c r="D88" s="98">
        <v>10</v>
      </c>
      <c r="E88" s="98">
        <v>10</v>
      </c>
      <c r="F88" s="24"/>
      <c r="G88" s="24"/>
      <c r="H88" s="33"/>
      <c r="I88" s="34"/>
      <c r="J88" s="34"/>
      <c r="K88" s="34"/>
      <c r="L88" s="34"/>
    </row>
    <row r="89" spans="1:12" ht="56.25" x14ac:dyDescent="0.3">
      <c r="A89" s="77" t="s">
        <v>386</v>
      </c>
      <c r="B89" s="62" t="s">
        <v>52</v>
      </c>
      <c r="C89" s="103" t="s">
        <v>452</v>
      </c>
      <c r="D89" s="116">
        <f>D90+D93</f>
        <v>145</v>
      </c>
      <c r="E89" s="116">
        <f>E90+E93</f>
        <v>145</v>
      </c>
      <c r="F89" s="24"/>
      <c r="G89" s="24"/>
      <c r="H89" s="33"/>
      <c r="I89" s="34"/>
      <c r="J89" s="34"/>
      <c r="K89" s="34"/>
      <c r="L89" s="34"/>
    </row>
    <row r="90" spans="1:12" ht="37.5" x14ac:dyDescent="0.3">
      <c r="A90" s="77" t="s">
        <v>172</v>
      </c>
      <c r="B90" s="62" t="s">
        <v>53</v>
      </c>
      <c r="C90" s="103" t="s">
        <v>452</v>
      </c>
      <c r="D90" s="116">
        <f>D91</f>
        <v>115</v>
      </c>
      <c r="E90" s="116">
        <f>E91</f>
        <v>115</v>
      </c>
      <c r="F90" s="24"/>
      <c r="G90" s="24"/>
      <c r="H90" s="33"/>
      <c r="I90" s="34"/>
      <c r="J90" s="34"/>
      <c r="K90" s="34"/>
      <c r="L90" s="34"/>
    </row>
    <row r="91" spans="1:12" ht="37.5" x14ac:dyDescent="0.3">
      <c r="A91" s="68" t="s">
        <v>38</v>
      </c>
      <c r="B91" s="66" t="s">
        <v>173</v>
      </c>
      <c r="C91" s="103" t="s">
        <v>452</v>
      </c>
      <c r="D91" s="98">
        <f>D92</f>
        <v>115</v>
      </c>
      <c r="E91" s="98">
        <f>E92</f>
        <v>115</v>
      </c>
      <c r="F91" s="14">
        <v>135.83000000000001</v>
      </c>
      <c r="G91" s="14">
        <v>131.53</v>
      </c>
      <c r="H91" s="3"/>
    </row>
    <row r="92" spans="1:12" ht="18.75" x14ac:dyDescent="0.3">
      <c r="A92" s="78" t="s">
        <v>11</v>
      </c>
      <c r="B92" s="66" t="s">
        <v>173</v>
      </c>
      <c r="C92" s="67">
        <v>800</v>
      </c>
      <c r="D92" s="98">
        <v>115</v>
      </c>
      <c r="E92" s="98">
        <v>115</v>
      </c>
      <c r="F92" s="24" t="e">
        <f>#REF!+#REF!+F120</f>
        <v>#REF!</v>
      </c>
      <c r="G92" s="24" t="e">
        <f>#REF!+#REF!+G120</f>
        <v>#REF!</v>
      </c>
      <c r="H92" s="3"/>
    </row>
    <row r="93" spans="1:12" ht="37.5" x14ac:dyDescent="0.3">
      <c r="A93" s="77" t="s">
        <v>351</v>
      </c>
      <c r="B93" s="62" t="s">
        <v>174</v>
      </c>
      <c r="C93" s="103" t="s">
        <v>452</v>
      </c>
      <c r="D93" s="116">
        <f>D94</f>
        <v>30</v>
      </c>
      <c r="E93" s="116">
        <f>E94</f>
        <v>30</v>
      </c>
      <c r="F93" s="24"/>
      <c r="G93" s="24"/>
      <c r="H93" s="3"/>
    </row>
    <row r="94" spans="1:12" ht="56.25" x14ac:dyDescent="0.3">
      <c r="A94" s="78" t="s">
        <v>51</v>
      </c>
      <c r="B94" s="66" t="s">
        <v>175</v>
      </c>
      <c r="C94" s="103" t="s">
        <v>452</v>
      </c>
      <c r="D94" s="98">
        <f>D95</f>
        <v>30</v>
      </c>
      <c r="E94" s="98">
        <f>E95</f>
        <v>30</v>
      </c>
      <c r="F94" s="24"/>
      <c r="G94" s="24"/>
      <c r="H94" s="3"/>
    </row>
    <row r="95" spans="1:12" ht="37.5" x14ac:dyDescent="0.3">
      <c r="A95" s="78" t="s">
        <v>9</v>
      </c>
      <c r="B95" s="66" t="s">
        <v>175</v>
      </c>
      <c r="C95" s="67">
        <v>200</v>
      </c>
      <c r="D95" s="98">
        <v>30</v>
      </c>
      <c r="E95" s="98">
        <v>30</v>
      </c>
      <c r="F95" s="24"/>
      <c r="G95" s="24"/>
      <c r="H95" s="3"/>
    </row>
    <row r="96" spans="1:12" ht="56.25" x14ac:dyDescent="0.3">
      <c r="A96" s="77" t="s">
        <v>321</v>
      </c>
      <c r="B96" s="62" t="s">
        <v>322</v>
      </c>
      <c r="C96" s="103" t="s">
        <v>452</v>
      </c>
      <c r="D96" s="116">
        <f>D97+D100+D103</f>
        <v>25</v>
      </c>
      <c r="E96" s="116">
        <f>E97+E100+E103</f>
        <v>25</v>
      </c>
      <c r="F96" s="24"/>
      <c r="G96" s="24"/>
      <c r="H96" s="3"/>
    </row>
    <row r="97" spans="1:8" ht="37.5" x14ac:dyDescent="0.3">
      <c r="A97" s="77" t="s">
        <v>323</v>
      </c>
      <c r="B97" s="62" t="s">
        <v>324</v>
      </c>
      <c r="C97" s="103" t="s">
        <v>452</v>
      </c>
      <c r="D97" s="116">
        <f>D98</f>
        <v>10</v>
      </c>
      <c r="E97" s="116">
        <f>E98</f>
        <v>10</v>
      </c>
      <c r="F97" s="24"/>
      <c r="G97" s="24"/>
      <c r="H97" s="3"/>
    </row>
    <row r="98" spans="1:8" ht="37.5" x14ac:dyDescent="0.3">
      <c r="A98" s="78" t="s">
        <v>387</v>
      </c>
      <c r="B98" s="66" t="s">
        <v>325</v>
      </c>
      <c r="C98" s="103" t="s">
        <v>452</v>
      </c>
      <c r="D98" s="98">
        <f>D99</f>
        <v>10</v>
      </c>
      <c r="E98" s="98">
        <f>E99</f>
        <v>10</v>
      </c>
      <c r="F98" s="24"/>
      <c r="G98" s="24"/>
      <c r="H98" s="3"/>
    </row>
    <row r="99" spans="1:8" ht="37.5" x14ac:dyDescent="0.3">
      <c r="A99" s="78" t="s">
        <v>9</v>
      </c>
      <c r="B99" s="66" t="s">
        <v>325</v>
      </c>
      <c r="C99" s="67">
        <v>200</v>
      </c>
      <c r="D99" s="98">
        <v>10</v>
      </c>
      <c r="E99" s="98">
        <v>10</v>
      </c>
      <c r="F99" s="24"/>
      <c r="G99" s="24"/>
      <c r="H99" s="3"/>
    </row>
    <row r="100" spans="1:8" ht="56.25" x14ac:dyDescent="0.3">
      <c r="A100" s="77" t="s">
        <v>326</v>
      </c>
      <c r="B100" s="62" t="s">
        <v>54</v>
      </c>
      <c r="C100" s="103" t="s">
        <v>452</v>
      </c>
      <c r="D100" s="116">
        <f>D101</f>
        <v>10</v>
      </c>
      <c r="E100" s="116">
        <f>E101</f>
        <v>10</v>
      </c>
      <c r="F100" s="24"/>
      <c r="G100" s="24"/>
      <c r="H100" s="3"/>
    </row>
    <row r="101" spans="1:8" ht="56.25" x14ac:dyDescent="0.3">
      <c r="A101" s="78" t="s">
        <v>388</v>
      </c>
      <c r="B101" s="66" t="s">
        <v>327</v>
      </c>
      <c r="C101" s="103" t="s">
        <v>452</v>
      </c>
      <c r="D101" s="98">
        <f>D102</f>
        <v>10</v>
      </c>
      <c r="E101" s="98">
        <f>E102</f>
        <v>10</v>
      </c>
      <c r="F101" s="24"/>
      <c r="G101" s="24"/>
      <c r="H101" s="3"/>
    </row>
    <row r="102" spans="1:8" ht="37.5" x14ac:dyDescent="0.3">
      <c r="A102" s="78" t="s">
        <v>9</v>
      </c>
      <c r="B102" s="66" t="s">
        <v>327</v>
      </c>
      <c r="C102" s="67">
        <v>200</v>
      </c>
      <c r="D102" s="98">
        <v>10</v>
      </c>
      <c r="E102" s="98">
        <v>10</v>
      </c>
      <c r="F102" s="24"/>
      <c r="G102" s="24"/>
      <c r="H102" s="3"/>
    </row>
    <row r="103" spans="1:8" ht="18.75" x14ac:dyDescent="0.3">
      <c r="A103" s="77" t="s">
        <v>328</v>
      </c>
      <c r="B103" s="62" t="s">
        <v>329</v>
      </c>
      <c r="C103" s="103" t="s">
        <v>452</v>
      </c>
      <c r="D103" s="116">
        <f>D104</f>
        <v>5</v>
      </c>
      <c r="E103" s="116">
        <f>E104</f>
        <v>5</v>
      </c>
      <c r="F103" s="24"/>
      <c r="G103" s="24"/>
      <c r="H103" s="3"/>
    </row>
    <row r="104" spans="1:8" ht="18.75" x14ac:dyDescent="0.3">
      <c r="A104" s="78" t="s">
        <v>330</v>
      </c>
      <c r="B104" s="66" t="s">
        <v>389</v>
      </c>
      <c r="C104" s="103" t="s">
        <v>452</v>
      </c>
      <c r="D104" s="98">
        <f>D105</f>
        <v>5</v>
      </c>
      <c r="E104" s="98">
        <f>E105</f>
        <v>5</v>
      </c>
      <c r="F104" s="24"/>
      <c r="G104" s="24"/>
      <c r="H104" s="3"/>
    </row>
    <row r="105" spans="1:8" ht="37.5" x14ac:dyDescent="0.3">
      <c r="A105" s="78" t="s">
        <v>9</v>
      </c>
      <c r="B105" s="66" t="s">
        <v>389</v>
      </c>
      <c r="C105" s="67">
        <v>200</v>
      </c>
      <c r="D105" s="98">
        <v>5</v>
      </c>
      <c r="E105" s="98">
        <v>5</v>
      </c>
      <c r="F105" s="24"/>
      <c r="G105" s="24"/>
      <c r="H105" s="3"/>
    </row>
    <row r="106" spans="1:8" ht="37.5" x14ac:dyDescent="0.3">
      <c r="A106" s="77" t="s">
        <v>352</v>
      </c>
      <c r="B106" s="62" t="s">
        <v>331</v>
      </c>
      <c r="C106" s="103" t="s">
        <v>452</v>
      </c>
      <c r="D106" s="116">
        <f>D107+D117</f>
        <v>8392.8100000000013</v>
      </c>
      <c r="E106" s="116">
        <f>E107+E117</f>
        <v>8407.4000000000015</v>
      </c>
      <c r="F106" s="24"/>
      <c r="G106" s="24"/>
      <c r="H106" s="3"/>
    </row>
    <row r="107" spans="1:8" ht="37.5" x14ac:dyDescent="0.3">
      <c r="A107" s="77" t="s">
        <v>353</v>
      </c>
      <c r="B107" s="62" t="s">
        <v>295</v>
      </c>
      <c r="C107" s="103" t="s">
        <v>452</v>
      </c>
      <c r="D107" s="116">
        <f>D108+D112+D114</f>
        <v>8324.4600000000009</v>
      </c>
      <c r="E107" s="116">
        <f>E108+E112+E114</f>
        <v>8339.0500000000011</v>
      </c>
      <c r="F107" s="24"/>
      <c r="G107" s="24"/>
      <c r="H107" s="3"/>
    </row>
    <row r="108" spans="1:8" ht="56.25" x14ac:dyDescent="0.3">
      <c r="A108" s="78" t="s">
        <v>25</v>
      </c>
      <c r="B108" s="66" t="s">
        <v>296</v>
      </c>
      <c r="C108" s="103" t="s">
        <v>452</v>
      </c>
      <c r="D108" s="98">
        <f>D109+D110+D111</f>
        <v>1182.1699999999998</v>
      </c>
      <c r="E108" s="98">
        <f>E109+E110+E111</f>
        <v>1196.76</v>
      </c>
      <c r="F108" s="24"/>
      <c r="G108" s="24"/>
      <c r="H108" s="3"/>
    </row>
    <row r="109" spans="1:8" ht="75" x14ac:dyDescent="0.3">
      <c r="A109" s="72" t="s">
        <v>16</v>
      </c>
      <c r="B109" s="66" t="s">
        <v>296</v>
      </c>
      <c r="C109" s="67">
        <v>100</v>
      </c>
      <c r="D109" s="98">
        <v>108.03</v>
      </c>
      <c r="E109" s="98">
        <v>108.03</v>
      </c>
      <c r="F109" s="24"/>
      <c r="G109" s="24"/>
      <c r="H109" s="3"/>
    </row>
    <row r="110" spans="1:8" ht="37.5" x14ac:dyDescent="0.3">
      <c r="A110" s="78" t="s">
        <v>9</v>
      </c>
      <c r="B110" s="66" t="s">
        <v>296</v>
      </c>
      <c r="C110" s="67">
        <v>200</v>
      </c>
      <c r="D110" s="98">
        <v>1052.8399999999999</v>
      </c>
      <c r="E110" s="98">
        <v>1067.43</v>
      </c>
      <c r="F110" s="24"/>
      <c r="G110" s="24"/>
      <c r="H110" s="3"/>
    </row>
    <row r="111" spans="1:8" ht="18.75" x14ac:dyDescent="0.3">
      <c r="A111" s="78" t="s">
        <v>11</v>
      </c>
      <c r="B111" s="66" t="s">
        <v>296</v>
      </c>
      <c r="C111" s="67">
        <v>800</v>
      </c>
      <c r="D111" s="98">
        <v>21.3</v>
      </c>
      <c r="E111" s="98">
        <v>21.3</v>
      </c>
      <c r="F111" s="24"/>
      <c r="G111" s="24"/>
      <c r="H111" s="3"/>
    </row>
    <row r="112" spans="1:8" ht="37.5" x14ac:dyDescent="0.3">
      <c r="A112" s="78" t="s">
        <v>26</v>
      </c>
      <c r="B112" s="66" t="s">
        <v>297</v>
      </c>
      <c r="C112" s="103" t="s">
        <v>452</v>
      </c>
      <c r="D112" s="98">
        <f>D113</f>
        <v>4938.2700000000004</v>
      </c>
      <c r="E112" s="98">
        <f>E113</f>
        <v>4938.2700000000004</v>
      </c>
      <c r="F112" s="24"/>
      <c r="G112" s="24"/>
      <c r="H112" s="3"/>
    </row>
    <row r="113" spans="1:8" ht="75" x14ac:dyDescent="0.3">
      <c r="A113" s="72" t="s">
        <v>16</v>
      </c>
      <c r="B113" s="66" t="s">
        <v>297</v>
      </c>
      <c r="C113" s="67">
        <v>100</v>
      </c>
      <c r="D113" s="98">
        <v>4938.2700000000004</v>
      </c>
      <c r="E113" s="98">
        <v>4938.2700000000004</v>
      </c>
      <c r="F113" s="24"/>
      <c r="G113" s="24"/>
      <c r="H113" s="3"/>
    </row>
    <row r="114" spans="1:8" ht="56.25" x14ac:dyDescent="0.3">
      <c r="A114" s="78" t="s">
        <v>24</v>
      </c>
      <c r="B114" s="66" t="s">
        <v>298</v>
      </c>
      <c r="C114" s="103" t="s">
        <v>452</v>
      </c>
      <c r="D114" s="98">
        <f>D115+D116</f>
        <v>2204.02</v>
      </c>
      <c r="E114" s="98">
        <f>E115+E116</f>
        <v>2204.02</v>
      </c>
      <c r="F114" s="24"/>
      <c r="G114" s="24"/>
      <c r="H114" s="3"/>
    </row>
    <row r="115" spans="1:8" ht="75" x14ac:dyDescent="0.3">
      <c r="A115" s="72" t="s">
        <v>16</v>
      </c>
      <c r="B115" s="66" t="s">
        <v>298</v>
      </c>
      <c r="C115" s="67">
        <v>100</v>
      </c>
      <c r="D115" s="98">
        <v>2074.89</v>
      </c>
      <c r="E115" s="98">
        <v>2074.89</v>
      </c>
      <c r="F115" s="24"/>
      <c r="G115" s="24"/>
      <c r="H115" s="3"/>
    </row>
    <row r="116" spans="1:8" ht="37.5" x14ac:dyDescent="0.3">
      <c r="A116" s="78" t="s">
        <v>9</v>
      </c>
      <c r="B116" s="66" t="s">
        <v>298</v>
      </c>
      <c r="C116" s="67">
        <v>200</v>
      </c>
      <c r="D116" s="98">
        <v>129.13</v>
      </c>
      <c r="E116" s="98">
        <v>129.13</v>
      </c>
      <c r="F116" s="24"/>
      <c r="G116" s="24"/>
      <c r="H116" s="3"/>
    </row>
    <row r="117" spans="1:8" ht="37.5" x14ac:dyDescent="0.3">
      <c r="A117" s="77" t="s">
        <v>355</v>
      </c>
      <c r="B117" s="62" t="s">
        <v>354</v>
      </c>
      <c r="C117" s="103" t="s">
        <v>452</v>
      </c>
      <c r="D117" s="116">
        <f>D118</f>
        <v>68.349999999999994</v>
      </c>
      <c r="E117" s="116">
        <f>E118</f>
        <v>68.349999999999994</v>
      </c>
      <c r="F117" s="24"/>
      <c r="G117" s="24"/>
      <c r="H117" s="3"/>
    </row>
    <row r="118" spans="1:8" ht="56.25" x14ac:dyDescent="0.3">
      <c r="A118" s="78" t="s">
        <v>157</v>
      </c>
      <c r="B118" s="66" t="s">
        <v>299</v>
      </c>
      <c r="C118" s="103" t="s">
        <v>452</v>
      </c>
      <c r="D118" s="98">
        <f>D119</f>
        <v>68.349999999999994</v>
      </c>
      <c r="E118" s="98">
        <f>E119</f>
        <v>68.349999999999994</v>
      </c>
      <c r="F118" s="24"/>
      <c r="G118" s="24"/>
      <c r="H118" s="3"/>
    </row>
    <row r="119" spans="1:8" ht="37.5" x14ac:dyDescent="0.3">
      <c r="A119" s="78" t="s">
        <v>9</v>
      </c>
      <c r="B119" s="66" t="s">
        <v>299</v>
      </c>
      <c r="C119" s="67">
        <v>200</v>
      </c>
      <c r="D119" s="98">
        <v>68.349999999999994</v>
      </c>
      <c r="E119" s="98">
        <v>68.349999999999994</v>
      </c>
      <c r="F119" s="24"/>
      <c r="G119" s="24"/>
      <c r="H119" s="3"/>
    </row>
    <row r="120" spans="1:8" ht="112.5" x14ac:dyDescent="0.3">
      <c r="A120" s="79" t="s">
        <v>356</v>
      </c>
      <c r="B120" s="62" t="s">
        <v>55</v>
      </c>
      <c r="C120" s="103" t="s">
        <v>452</v>
      </c>
      <c r="D120" s="116">
        <f>D121</f>
        <v>13457.37</v>
      </c>
      <c r="E120" s="116">
        <f>E121</f>
        <v>13467.01</v>
      </c>
      <c r="F120" s="14">
        <v>25176.01</v>
      </c>
      <c r="G120" s="14">
        <v>27693.42</v>
      </c>
      <c r="H120" s="3"/>
    </row>
    <row r="121" spans="1:8" ht="56.25" x14ac:dyDescent="0.3">
      <c r="A121" s="80" t="s">
        <v>357</v>
      </c>
      <c r="B121" s="62" t="s">
        <v>56</v>
      </c>
      <c r="C121" s="103" t="s">
        <v>452</v>
      </c>
      <c r="D121" s="116">
        <f>D122</f>
        <v>13457.37</v>
      </c>
      <c r="E121" s="116">
        <f>E122</f>
        <v>13467.01</v>
      </c>
      <c r="F121" s="14"/>
      <c r="G121" s="14"/>
      <c r="H121" s="3"/>
    </row>
    <row r="122" spans="1:8" ht="37.5" x14ac:dyDescent="0.3">
      <c r="A122" s="81" t="s">
        <v>57</v>
      </c>
      <c r="B122" s="66" t="s">
        <v>58</v>
      </c>
      <c r="C122" s="103" t="s">
        <v>452</v>
      </c>
      <c r="D122" s="98">
        <f>D123+D124+D125</f>
        <v>13457.37</v>
      </c>
      <c r="E122" s="98">
        <f>E123+E124+E125</f>
        <v>13467.01</v>
      </c>
      <c r="F122" s="14"/>
      <c r="G122" s="14"/>
      <c r="H122" s="3"/>
    </row>
    <row r="123" spans="1:8" ht="75" x14ac:dyDescent="0.3">
      <c r="A123" s="68" t="s">
        <v>16</v>
      </c>
      <c r="B123" s="66" t="s">
        <v>58</v>
      </c>
      <c r="C123" s="67">
        <v>100</v>
      </c>
      <c r="D123" s="98">
        <v>11507.79</v>
      </c>
      <c r="E123" s="98">
        <v>11507.79</v>
      </c>
      <c r="F123" s="14"/>
      <c r="G123" s="14"/>
      <c r="H123" s="3"/>
    </row>
    <row r="124" spans="1:8" ht="37.5" x14ac:dyDescent="0.3">
      <c r="A124" s="68" t="s">
        <v>9</v>
      </c>
      <c r="B124" s="66" t="s">
        <v>58</v>
      </c>
      <c r="C124" s="67">
        <v>200</v>
      </c>
      <c r="D124" s="98">
        <v>1638.33</v>
      </c>
      <c r="E124" s="98">
        <v>1647.97</v>
      </c>
      <c r="F124" s="14"/>
      <c r="G124" s="14"/>
      <c r="H124" s="3"/>
    </row>
    <row r="125" spans="1:8" ht="18.75" x14ac:dyDescent="0.3">
      <c r="A125" s="68" t="s">
        <v>11</v>
      </c>
      <c r="B125" s="66" t="s">
        <v>58</v>
      </c>
      <c r="C125" s="67">
        <v>800</v>
      </c>
      <c r="D125" s="98">
        <v>311.25</v>
      </c>
      <c r="E125" s="98">
        <v>311.25</v>
      </c>
      <c r="F125" s="14"/>
      <c r="G125" s="14"/>
      <c r="H125" s="3"/>
    </row>
    <row r="126" spans="1:8" ht="93.75" x14ac:dyDescent="0.3">
      <c r="A126" s="69" t="s">
        <v>248</v>
      </c>
      <c r="B126" s="62" t="s">
        <v>220</v>
      </c>
      <c r="C126" s="103" t="s">
        <v>452</v>
      </c>
      <c r="D126" s="116">
        <f>D127+D132+D155+D159</f>
        <v>49034.660000000011</v>
      </c>
      <c r="E126" s="116">
        <f>E127+E132+E155+E159</f>
        <v>46842.110000000008</v>
      </c>
      <c r="F126" s="14"/>
      <c r="G126" s="14"/>
      <c r="H126" s="3"/>
    </row>
    <row r="127" spans="1:8" ht="56.25" x14ac:dyDescent="0.3">
      <c r="A127" s="69" t="s">
        <v>249</v>
      </c>
      <c r="B127" s="62" t="s">
        <v>234</v>
      </c>
      <c r="C127" s="103" t="s">
        <v>452</v>
      </c>
      <c r="D127" s="116">
        <f t="shared" ref="D127:E127" si="5">D128</f>
        <v>434.65999999999997</v>
      </c>
      <c r="E127" s="116">
        <f t="shared" si="5"/>
        <v>434.65999999999997</v>
      </c>
      <c r="F127" s="14"/>
      <c r="G127" s="14"/>
      <c r="H127" s="3"/>
    </row>
    <row r="128" spans="1:8" ht="37.5" x14ac:dyDescent="0.3">
      <c r="A128" s="69" t="s">
        <v>247</v>
      </c>
      <c r="B128" s="62" t="s">
        <v>234</v>
      </c>
      <c r="C128" s="103" t="s">
        <v>452</v>
      </c>
      <c r="D128" s="116">
        <f>D129</f>
        <v>434.65999999999997</v>
      </c>
      <c r="E128" s="116">
        <f>E129</f>
        <v>434.65999999999997</v>
      </c>
      <c r="F128" s="14"/>
      <c r="G128" s="14"/>
      <c r="H128" s="3"/>
    </row>
    <row r="129" spans="1:8" ht="18.75" x14ac:dyDescent="0.3">
      <c r="A129" s="68" t="s">
        <v>390</v>
      </c>
      <c r="B129" s="66" t="s">
        <v>261</v>
      </c>
      <c r="C129" s="103" t="s">
        <v>452</v>
      </c>
      <c r="D129" s="98">
        <f>D130+D131</f>
        <v>434.65999999999997</v>
      </c>
      <c r="E129" s="98">
        <f>E130+E131</f>
        <v>434.65999999999997</v>
      </c>
      <c r="F129" s="14"/>
      <c r="G129" s="14"/>
      <c r="H129" s="3"/>
    </row>
    <row r="130" spans="1:8" ht="37.5" x14ac:dyDescent="0.3">
      <c r="A130" s="68" t="s">
        <v>9</v>
      </c>
      <c r="B130" s="66" t="s">
        <v>261</v>
      </c>
      <c r="C130" s="67">
        <v>200</v>
      </c>
      <c r="D130" s="98">
        <v>234.66</v>
      </c>
      <c r="E130" s="98">
        <v>234.66</v>
      </c>
      <c r="F130" s="14"/>
      <c r="G130" s="14"/>
      <c r="H130" s="3"/>
    </row>
    <row r="131" spans="1:8" ht="18.75" x14ac:dyDescent="0.3">
      <c r="A131" s="78" t="s">
        <v>11</v>
      </c>
      <c r="B131" s="66" t="s">
        <v>261</v>
      </c>
      <c r="C131" s="67">
        <v>800</v>
      </c>
      <c r="D131" s="98">
        <v>200</v>
      </c>
      <c r="E131" s="98">
        <v>200</v>
      </c>
      <c r="F131" s="14"/>
      <c r="G131" s="14"/>
      <c r="H131" s="3"/>
    </row>
    <row r="132" spans="1:8" ht="56.25" x14ac:dyDescent="0.3">
      <c r="A132" s="69" t="s">
        <v>245</v>
      </c>
      <c r="B132" s="62" t="s">
        <v>227</v>
      </c>
      <c r="C132" s="103" t="s">
        <v>452</v>
      </c>
      <c r="D132" s="116">
        <f>D133+D136+D152+D139</f>
        <v>36991.97</v>
      </c>
      <c r="E132" s="116">
        <f>E133+E136+E152</f>
        <v>33800.53</v>
      </c>
      <c r="F132" s="14"/>
      <c r="G132" s="14"/>
      <c r="H132" s="3"/>
    </row>
    <row r="133" spans="1:8" ht="18.75" x14ac:dyDescent="0.3">
      <c r="A133" s="69" t="s">
        <v>250</v>
      </c>
      <c r="B133" s="62" t="s">
        <v>231</v>
      </c>
      <c r="C133" s="103" t="s">
        <v>452</v>
      </c>
      <c r="D133" s="116">
        <f>D134</f>
        <v>750</v>
      </c>
      <c r="E133" s="116">
        <f>E134</f>
        <v>750</v>
      </c>
      <c r="F133" s="14"/>
      <c r="G133" s="14"/>
      <c r="H133" s="3"/>
    </row>
    <row r="134" spans="1:8" ht="18.75" x14ac:dyDescent="0.3">
      <c r="A134" s="68" t="s">
        <v>251</v>
      </c>
      <c r="B134" s="66" t="s">
        <v>254</v>
      </c>
      <c r="C134" s="103" t="s">
        <v>452</v>
      </c>
      <c r="D134" s="98">
        <f>D135</f>
        <v>750</v>
      </c>
      <c r="E134" s="98">
        <f>E135</f>
        <v>750</v>
      </c>
      <c r="F134" s="14"/>
      <c r="G134" s="14"/>
      <c r="H134" s="3"/>
    </row>
    <row r="135" spans="1:8" ht="37.5" x14ac:dyDescent="0.3">
      <c r="A135" s="68" t="s">
        <v>226</v>
      </c>
      <c r="B135" s="66" t="s">
        <v>254</v>
      </c>
      <c r="C135" s="67">
        <v>200</v>
      </c>
      <c r="D135" s="98">
        <v>750</v>
      </c>
      <c r="E135" s="98">
        <v>750</v>
      </c>
      <c r="F135" s="14"/>
      <c r="G135" s="14"/>
      <c r="H135" s="3"/>
    </row>
    <row r="136" spans="1:8" ht="18.75" x14ac:dyDescent="0.3">
      <c r="A136" s="69" t="s">
        <v>253</v>
      </c>
      <c r="B136" s="62" t="s">
        <v>252</v>
      </c>
      <c r="C136" s="103" t="s">
        <v>452</v>
      </c>
      <c r="D136" s="116">
        <f>D137</f>
        <v>900</v>
      </c>
      <c r="E136" s="116">
        <f>E137</f>
        <v>900</v>
      </c>
      <c r="F136" s="14"/>
      <c r="G136" s="14"/>
      <c r="H136" s="3"/>
    </row>
    <row r="137" spans="1:8" ht="18.75" x14ac:dyDescent="0.3">
      <c r="A137" s="68" t="s">
        <v>256</v>
      </c>
      <c r="B137" s="66" t="s">
        <v>255</v>
      </c>
      <c r="C137" s="103" t="s">
        <v>452</v>
      </c>
      <c r="D137" s="98">
        <f>D138</f>
        <v>900</v>
      </c>
      <c r="E137" s="98">
        <f>E138</f>
        <v>900</v>
      </c>
      <c r="F137" s="14"/>
      <c r="G137" s="14"/>
      <c r="H137" s="3"/>
    </row>
    <row r="138" spans="1:8" ht="37.5" x14ac:dyDescent="0.3">
      <c r="A138" s="68" t="s">
        <v>9</v>
      </c>
      <c r="B138" s="66" t="s">
        <v>255</v>
      </c>
      <c r="C138" s="67">
        <v>200</v>
      </c>
      <c r="D138" s="98">
        <v>900</v>
      </c>
      <c r="E138" s="98">
        <v>900</v>
      </c>
      <c r="F138" s="14"/>
      <c r="G138" s="14"/>
      <c r="H138" s="3"/>
    </row>
    <row r="139" spans="1:8" ht="37.5" x14ac:dyDescent="0.3">
      <c r="A139" s="69" t="s">
        <v>500</v>
      </c>
      <c r="B139" s="66" t="s">
        <v>501</v>
      </c>
      <c r="C139" s="103" t="s">
        <v>452</v>
      </c>
      <c r="D139" s="98">
        <f>D140+D142+D144+D146+D148+D150</f>
        <v>9054.9200000000019</v>
      </c>
      <c r="E139" s="98">
        <f>E140+E142+E144+E146+E148+E150</f>
        <v>0</v>
      </c>
      <c r="F139" s="14"/>
      <c r="G139" s="14"/>
      <c r="H139" s="3"/>
    </row>
    <row r="140" spans="1:8" ht="75" x14ac:dyDescent="0.3">
      <c r="A140" s="118" t="s">
        <v>484</v>
      </c>
      <c r="B140" s="66" t="s">
        <v>502</v>
      </c>
      <c r="C140" s="103" t="s">
        <v>452</v>
      </c>
      <c r="D140" s="98">
        <f>D141</f>
        <v>4196.5300000000007</v>
      </c>
      <c r="E140" s="98">
        <f>E141</f>
        <v>0</v>
      </c>
      <c r="F140" s="14"/>
      <c r="G140" s="14"/>
      <c r="H140" s="3"/>
    </row>
    <row r="141" spans="1:8" ht="37.5" x14ac:dyDescent="0.3">
      <c r="A141" s="68" t="s">
        <v>9</v>
      </c>
      <c r="B141" s="66" t="s">
        <v>502</v>
      </c>
      <c r="C141" s="67">
        <v>200</v>
      </c>
      <c r="D141" s="122">
        <f>2000+2196.53</f>
        <v>4196.5300000000007</v>
      </c>
      <c r="E141" s="122">
        <v>0</v>
      </c>
      <c r="F141" s="14"/>
      <c r="G141" s="14"/>
      <c r="H141" s="3"/>
    </row>
    <row r="142" spans="1:8" ht="56.25" x14ac:dyDescent="0.3">
      <c r="A142" s="68" t="s">
        <v>485</v>
      </c>
      <c r="B142" s="66" t="s">
        <v>503</v>
      </c>
      <c r="C142" s="103" t="s">
        <v>452</v>
      </c>
      <c r="D142" s="98">
        <f>D143</f>
        <v>2855.94</v>
      </c>
      <c r="E142" s="98">
        <f>E143</f>
        <v>0</v>
      </c>
      <c r="F142" s="14"/>
      <c r="G142" s="14"/>
      <c r="H142" s="3"/>
    </row>
    <row r="143" spans="1:8" ht="37.5" x14ac:dyDescent="0.3">
      <c r="A143" s="68" t="s">
        <v>9</v>
      </c>
      <c r="B143" s="66" t="s">
        <v>503</v>
      </c>
      <c r="C143" s="67">
        <v>200</v>
      </c>
      <c r="D143" s="122">
        <f>1755.94+1100</f>
        <v>2855.94</v>
      </c>
      <c r="E143" s="117">
        <v>0</v>
      </c>
      <c r="F143" s="14"/>
      <c r="G143" s="14"/>
      <c r="H143" s="3"/>
    </row>
    <row r="144" spans="1:8" ht="56.25" x14ac:dyDescent="0.3">
      <c r="A144" s="68" t="s">
        <v>486</v>
      </c>
      <c r="B144" s="66" t="s">
        <v>504</v>
      </c>
      <c r="C144" s="103" t="s">
        <v>452</v>
      </c>
      <c r="D144" s="98">
        <f>D145</f>
        <v>1101.25</v>
      </c>
      <c r="E144" s="98">
        <f>E145</f>
        <v>0</v>
      </c>
      <c r="F144" s="14"/>
      <c r="G144" s="14"/>
      <c r="H144" s="3"/>
    </row>
    <row r="145" spans="1:8" ht="37.5" x14ac:dyDescent="0.3">
      <c r="A145" s="68" t="s">
        <v>9</v>
      </c>
      <c r="B145" s="66" t="s">
        <v>504</v>
      </c>
      <c r="C145" s="67">
        <v>200</v>
      </c>
      <c r="D145" s="122">
        <f>440.5+660.75</f>
        <v>1101.25</v>
      </c>
      <c r="E145" s="117">
        <v>0</v>
      </c>
      <c r="F145" s="14"/>
      <c r="G145" s="14"/>
      <c r="H145" s="3"/>
    </row>
    <row r="146" spans="1:8" ht="93.75" x14ac:dyDescent="0.3">
      <c r="A146" s="119" t="s">
        <v>488</v>
      </c>
      <c r="B146" s="66" t="s">
        <v>505</v>
      </c>
      <c r="C146" s="103" t="s">
        <v>452</v>
      </c>
      <c r="D146" s="122">
        <v>331.2</v>
      </c>
      <c r="E146" s="122">
        <v>0</v>
      </c>
      <c r="F146" s="14"/>
      <c r="G146" s="14"/>
      <c r="H146" s="3"/>
    </row>
    <row r="147" spans="1:8" ht="37.5" x14ac:dyDescent="0.3">
      <c r="A147" s="68" t="s">
        <v>9</v>
      </c>
      <c r="B147" s="66" t="s">
        <v>505</v>
      </c>
      <c r="C147" s="67">
        <v>200</v>
      </c>
      <c r="D147" s="122">
        <v>331.2</v>
      </c>
      <c r="E147" s="117">
        <v>0</v>
      </c>
      <c r="F147" s="14"/>
      <c r="G147" s="14"/>
      <c r="H147" s="3"/>
    </row>
    <row r="148" spans="1:8" ht="75" x14ac:dyDescent="0.3">
      <c r="A148" s="119" t="s">
        <v>489</v>
      </c>
      <c r="B148" s="66" t="s">
        <v>506</v>
      </c>
      <c r="C148" s="103" t="s">
        <v>452</v>
      </c>
      <c r="D148" s="122">
        <v>445</v>
      </c>
      <c r="E148" s="122">
        <v>0</v>
      </c>
      <c r="F148" s="14"/>
      <c r="G148" s="14"/>
      <c r="H148" s="3"/>
    </row>
    <row r="149" spans="1:8" ht="37.5" x14ac:dyDescent="0.3">
      <c r="A149" s="68" t="s">
        <v>9</v>
      </c>
      <c r="B149" s="66" t="s">
        <v>506</v>
      </c>
      <c r="C149" s="67">
        <v>200</v>
      </c>
      <c r="D149" s="122">
        <v>445</v>
      </c>
      <c r="E149" s="122">
        <v>0</v>
      </c>
      <c r="F149" s="14"/>
      <c r="G149" s="14"/>
      <c r="H149" s="3"/>
    </row>
    <row r="150" spans="1:8" ht="75" x14ac:dyDescent="0.3">
      <c r="A150" s="120" t="s">
        <v>490</v>
      </c>
      <c r="B150" s="66" t="s">
        <v>507</v>
      </c>
      <c r="C150" s="103" t="s">
        <v>452</v>
      </c>
      <c r="D150" s="122">
        <v>125</v>
      </c>
      <c r="E150" s="122">
        <v>0</v>
      </c>
      <c r="F150" s="14"/>
      <c r="G150" s="14"/>
      <c r="H150" s="3"/>
    </row>
    <row r="151" spans="1:8" ht="37.5" x14ac:dyDescent="0.3">
      <c r="A151" s="68" t="s">
        <v>9</v>
      </c>
      <c r="B151" s="66" t="s">
        <v>507</v>
      </c>
      <c r="C151" s="67">
        <v>200</v>
      </c>
      <c r="D151" s="122">
        <v>125</v>
      </c>
      <c r="E151" s="117">
        <v>0</v>
      </c>
      <c r="F151" s="14"/>
      <c r="G151" s="14"/>
      <c r="H151" s="3"/>
    </row>
    <row r="152" spans="1:8" ht="18.75" x14ac:dyDescent="0.3">
      <c r="A152" s="69" t="s">
        <v>228</v>
      </c>
      <c r="B152" s="62" t="s">
        <v>229</v>
      </c>
      <c r="C152" s="103" t="s">
        <v>452</v>
      </c>
      <c r="D152" s="116">
        <f>D153</f>
        <v>26287.05</v>
      </c>
      <c r="E152" s="116">
        <f>E153</f>
        <v>32150.53</v>
      </c>
      <c r="F152" s="14"/>
      <c r="G152" s="14"/>
      <c r="H152" s="3"/>
    </row>
    <row r="153" spans="1:8" ht="18.75" x14ac:dyDescent="0.3">
      <c r="A153" s="68" t="s">
        <v>246</v>
      </c>
      <c r="B153" s="66" t="s">
        <v>230</v>
      </c>
      <c r="C153" s="103" t="s">
        <v>452</v>
      </c>
      <c r="D153" s="98">
        <f>D154</f>
        <v>26287.05</v>
      </c>
      <c r="E153" s="98">
        <f>E154</f>
        <v>32150.53</v>
      </c>
      <c r="F153" s="14"/>
      <c r="G153" s="14"/>
      <c r="H153" s="3"/>
    </row>
    <row r="154" spans="1:8" ht="37.5" x14ac:dyDescent="0.3">
      <c r="A154" s="68" t="s">
        <v>9</v>
      </c>
      <c r="B154" s="66" t="s">
        <v>230</v>
      </c>
      <c r="C154" s="67">
        <v>200</v>
      </c>
      <c r="D154" s="98">
        <v>26287.05</v>
      </c>
      <c r="E154" s="98">
        <f>32550.53-400</f>
        <v>32150.53</v>
      </c>
      <c r="F154" s="14"/>
      <c r="G154" s="14"/>
      <c r="H154" s="3"/>
    </row>
    <row r="155" spans="1:8" ht="56.25" x14ac:dyDescent="0.3">
      <c r="A155" s="69" t="s">
        <v>221</v>
      </c>
      <c r="B155" s="62" t="s">
        <v>222</v>
      </c>
      <c r="C155" s="103" t="s">
        <v>452</v>
      </c>
      <c r="D155" s="116">
        <f t="shared" ref="D155:E157" si="6">D156</f>
        <v>10872.87</v>
      </c>
      <c r="E155" s="116">
        <f t="shared" si="6"/>
        <v>12101.76</v>
      </c>
      <c r="F155" s="14"/>
      <c r="G155" s="14"/>
      <c r="H155" s="3"/>
    </row>
    <row r="156" spans="1:8" ht="18.75" x14ac:dyDescent="0.3">
      <c r="A156" s="69" t="s">
        <v>223</v>
      </c>
      <c r="B156" s="62" t="s">
        <v>224</v>
      </c>
      <c r="C156" s="103" t="s">
        <v>452</v>
      </c>
      <c r="D156" s="116">
        <f t="shared" si="6"/>
        <v>10872.87</v>
      </c>
      <c r="E156" s="116">
        <f t="shared" si="6"/>
        <v>12101.76</v>
      </c>
      <c r="F156" s="14"/>
      <c r="G156" s="14"/>
      <c r="H156" s="3"/>
    </row>
    <row r="157" spans="1:8" ht="18.75" x14ac:dyDescent="0.3">
      <c r="A157" s="68" t="s">
        <v>257</v>
      </c>
      <c r="B157" s="66" t="s">
        <v>225</v>
      </c>
      <c r="C157" s="103" t="s">
        <v>452</v>
      </c>
      <c r="D157" s="98">
        <f t="shared" si="6"/>
        <v>10872.87</v>
      </c>
      <c r="E157" s="98">
        <f t="shared" si="6"/>
        <v>12101.76</v>
      </c>
      <c r="F157" s="14"/>
      <c r="G157" s="14"/>
      <c r="H157" s="3"/>
    </row>
    <row r="158" spans="1:8" ht="37.5" x14ac:dyDescent="0.3">
      <c r="A158" s="68" t="s">
        <v>226</v>
      </c>
      <c r="B158" s="66" t="s">
        <v>225</v>
      </c>
      <c r="C158" s="67">
        <v>200</v>
      </c>
      <c r="D158" s="98">
        <v>10872.87</v>
      </c>
      <c r="E158" s="98">
        <f>11701.76+400</f>
        <v>12101.76</v>
      </c>
      <c r="F158" s="14"/>
      <c r="G158" s="14"/>
      <c r="H158" s="3"/>
    </row>
    <row r="159" spans="1:8" ht="37.5" x14ac:dyDescent="0.3">
      <c r="A159" s="69" t="s">
        <v>258</v>
      </c>
      <c r="B159" s="62" t="s">
        <v>259</v>
      </c>
      <c r="C159" s="103" t="s">
        <v>452</v>
      </c>
      <c r="D159" s="116">
        <f>D160</f>
        <v>735.16</v>
      </c>
      <c r="E159" s="116">
        <f>E160</f>
        <v>505.16</v>
      </c>
      <c r="F159" s="14"/>
      <c r="G159" s="14"/>
      <c r="H159" s="3"/>
    </row>
    <row r="160" spans="1:8" ht="93.75" x14ac:dyDescent="0.3">
      <c r="A160" s="82" t="s">
        <v>300</v>
      </c>
      <c r="B160" s="66" t="s">
        <v>423</v>
      </c>
      <c r="C160" s="103" t="s">
        <v>452</v>
      </c>
      <c r="D160" s="98">
        <f>D161</f>
        <v>735.16</v>
      </c>
      <c r="E160" s="98">
        <f>E161</f>
        <v>505.16</v>
      </c>
      <c r="F160" s="14"/>
      <c r="G160" s="14"/>
      <c r="H160" s="3"/>
    </row>
    <row r="161" spans="1:13" ht="18.75" x14ac:dyDescent="0.3">
      <c r="A161" s="68" t="s">
        <v>10</v>
      </c>
      <c r="B161" s="66" t="s">
        <v>423</v>
      </c>
      <c r="C161" s="67">
        <v>300</v>
      </c>
      <c r="D161" s="98">
        <v>735.16</v>
      </c>
      <c r="E161" s="98">
        <v>505.16</v>
      </c>
      <c r="F161" s="14"/>
      <c r="G161" s="14"/>
      <c r="H161" s="3"/>
    </row>
    <row r="162" spans="1:13" ht="93.75" x14ac:dyDescent="0.3">
      <c r="A162" s="112" t="s">
        <v>468</v>
      </c>
      <c r="B162" s="113" t="s">
        <v>469</v>
      </c>
      <c r="C162" s="102" t="s">
        <v>452</v>
      </c>
      <c r="D162" s="116">
        <f t="shared" ref="D162:E164" si="7">D163</f>
        <v>51300</v>
      </c>
      <c r="E162" s="116">
        <f t="shared" si="7"/>
        <v>0</v>
      </c>
      <c r="F162" s="14"/>
      <c r="G162" s="14"/>
      <c r="H162" s="3"/>
    </row>
    <row r="163" spans="1:13" ht="37.5" x14ac:dyDescent="0.3">
      <c r="A163" s="114" t="s">
        <v>470</v>
      </c>
      <c r="B163" s="110" t="s">
        <v>471</v>
      </c>
      <c r="C163" s="103" t="s">
        <v>452</v>
      </c>
      <c r="D163" s="98">
        <f t="shared" si="7"/>
        <v>51300</v>
      </c>
      <c r="E163" s="98">
        <f t="shared" si="7"/>
        <v>0</v>
      </c>
      <c r="F163" s="14"/>
      <c r="G163" s="14"/>
      <c r="H163" s="3"/>
    </row>
    <row r="164" spans="1:13" ht="37.5" x14ac:dyDescent="0.3">
      <c r="A164" s="111" t="s">
        <v>472</v>
      </c>
      <c r="B164" s="110" t="s">
        <v>473</v>
      </c>
      <c r="C164" s="103" t="s">
        <v>452</v>
      </c>
      <c r="D164" s="98">
        <f t="shared" si="7"/>
        <v>51300</v>
      </c>
      <c r="E164" s="98">
        <f t="shared" si="7"/>
        <v>0</v>
      </c>
      <c r="F164" s="14"/>
      <c r="G164" s="14"/>
      <c r="H164" s="3"/>
    </row>
    <row r="165" spans="1:13" ht="37.5" x14ac:dyDescent="0.3">
      <c r="A165" s="115" t="s">
        <v>9</v>
      </c>
      <c r="B165" s="110" t="s">
        <v>473</v>
      </c>
      <c r="C165" s="67">
        <v>200</v>
      </c>
      <c r="D165" s="98">
        <v>51300</v>
      </c>
      <c r="E165" s="98">
        <v>0</v>
      </c>
      <c r="F165" s="14"/>
      <c r="G165" s="14"/>
      <c r="H165" s="3"/>
    </row>
    <row r="166" spans="1:13" ht="75" x14ac:dyDescent="0.3">
      <c r="A166" s="83" t="s">
        <v>358</v>
      </c>
      <c r="B166" s="62" t="s">
        <v>59</v>
      </c>
      <c r="C166" s="103" t="s">
        <v>452</v>
      </c>
      <c r="D166" s="116">
        <f>D167+D208+D231+D236+D245</f>
        <v>639452.06000000006</v>
      </c>
      <c r="E166" s="116">
        <f>E167+E208+E231+E236+E245</f>
        <v>651027.45000000007</v>
      </c>
      <c r="F166" s="14"/>
      <c r="G166" s="14"/>
      <c r="H166" s="3"/>
      <c r="L166" s="49"/>
      <c r="M166" s="49"/>
    </row>
    <row r="167" spans="1:13" ht="75" x14ac:dyDescent="0.3">
      <c r="A167" s="76" t="s">
        <v>391</v>
      </c>
      <c r="B167" s="62" t="s">
        <v>60</v>
      </c>
      <c r="C167" s="103" t="s">
        <v>452</v>
      </c>
      <c r="D167" s="116">
        <f>D168+D171+D175+D178+D180+D183+D205</f>
        <v>188919.39</v>
      </c>
      <c r="E167" s="116">
        <f>E168+E171+E175+E178+E180+E183+E205</f>
        <v>190651.44</v>
      </c>
      <c r="F167" s="14"/>
      <c r="G167" s="14"/>
      <c r="H167" s="3"/>
    </row>
    <row r="168" spans="1:13" ht="37.5" x14ac:dyDescent="0.3">
      <c r="A168" s="68" t="s">
        <v>508</v>
      </c>
      <c r="B168" s="66" t="s">
        <v>176</v>
      </c>
      <c r="C168" s="103" t="s">
        <v>452</v>
      </c>
      <c r="D168" s="98">
        <f>D169+D170</f>
        <v>4086.65</v>
      </c>
      <c r="E168" s="98">
        <f>E169+E170</f>
        <v>4249</v>
      </c>
      <c r="F168" s="14"/>
      <c r="G168" s="14"/>
      <c r="H168" s="3"/>
    </row>
    <row r="169" spans="1:13" ht="37.5" x14ac:dyDescent="0.3">
      <c r="A169" s="84" t="s">
        <v>9</v>
      </c>
      <c r="B169" s="66" t="s">
        <v>176</v>
      </c>
      <c r="C169" s="67">
        <v>200</v>
      </c>
      <c r="D169" s="98">
        <v>60.39</v>
      </c>
      <c r="E169" s="98">
        <v>62.79</v>
      </c>
      <c r="F169" s="14" t="e">
        <f>F174+F170+#REF!+#REF!+#REF!</f>
        <v>#REF!</v>
      </c>
      <c r="G169" s="14" t="e">
        <f>G174+G170+#REF!+#REF!+#REF!</f>
        <v>#REF!</v>
      </c>
      <c r="H169" s="3"/>
    </row>
    <row r="170" spans="1:13" ht="18.75" x14ac:dyDescent="0.3">
      <c r="A170" s="68" t="s">
        <v>10</v>
      </c>
      <c r="B170" s="66" t="s">
        <v>176</v>
      </c>
      <c r="C170" s="67">
        <v>300</v>
      </c>
      <c r="D170" s="98">
        <v>4026.26</v>
      </c>
      <c r="E170" s="98">
        <v>4186.21</v>
      </c>
      <c r="F170" s="14">
        <f t="shared" ref="F170:K170" si="8">F171+F173</f>
        <v>598.41999999999996</v>
      </c>
      <c r="G170" s="14">
        <f t="shared" si="8"/>
        <v>454.28000000000003</v>
      </c>
      <c r="H170" s="14">
        <f t="shared" si="8"/>
        <v>0</v>
      </c>
      <c r="I170" s="14">
        <f t="shared" si="8"/>
        <v>0</v>
      </c>
      <c r="J170" s="14">
        <f t="shared" si="8"/>
        <v>0</v>
      </c>
      <c r="K170" s="14">
        <f t="shared" si="8"/>
        <v>0</v>
      </c>
    </row>
    <row r="171" spans="1:13" ht="27" customHeight="1" x14ac:dyDescent="0.3">
      <c r="A171" s="68" t="s">
        <v>140</v>
      </c>
      <c r="B171" s="66" t="s">
        <v>177</v>
      </c>
      <c r="C171" s="103" t="s">
        <v>452</v>
      </c>
      <c r="D171" s="98">
        <f>D173+D174+D172</f>
        <v>49751.71</v>
      </c>
      <c r="E171" s="98">
        <f>E173+E174+E172</f>
        <v>49751.71</v>
      </c>
      <c r="F171" s="14">
        <v>550.92999999999995</v>
      </c>
      <c r="G171" s="14">
        <v>406.79</v>
      </c>
      <c r="H171" s="3"/>
    </row>
    <row r="172" spans="1:13" ht="75" x14ac:dyDescent="0.3">
      <c r="A172" s="72" t="s">
        <v>8</v>
      </c>
      <c r="B172" s="66" t="s">
        <v>177</v>
      </c>
      <c r="C172" s="67">
        <v>100</v>
      </c>
      <c r="D172" s="98">
        <v>239.96</v>
      </c>
      <c r="E172" s="98">
        <v>239.96</v>
      </c>
      <c r="F172" s="14"/>
      <c r="G172" s="14"/>
      <c r="H172" s="3"/>
    </row>
    <row r="173" spans="1:13" ht="37.5" x14ac:dyDescent="0.3">
      <c r="A173" s="84" t="s">
        <v>9</v>
      </c>
      <c r="B173" s="66" t="s">
        <v>177</v>
      </c>
      <c r="C173" s="67">
        <v>200</v>
      </c>
      <c r="D173" s="98">
        <v>494.35</v>
      </c>
      <c r="E173" s="98">
        <v>494.35</v>
      </c>
      <c r="F173" s="14">
        <v>47.49</v>
      </c>
      <c r="G173" s="14">
        <v>47.49</v>
      </c>
      <c r="H173" s="3"/>
    </row>
    <row r="174" spans="1:13" ht="18.75" x14ac:dyDescent="0.3">
      <c r="A174" s="68" t="s">
        <v>10</v>
      </c>
      <c r="B174" s="66" t="s">
        <v>177</v>
      </c>
      <c r="C174" s="67">
        <v>300</v>
      </c>
      <c r="D174" s="98">
        <v>49017.4</v>
      </c>
      <c r="E174" s="98">
        <v>49017.4</v>
      </c>
      <c r="F174" s="14" t="e">
        <f>#REF!</f>
        <v>#REF!</v>
      </c>
      <c r="G174" s="14" t="e">
        <f>#REF!</f>
        <v>#REF!</v>
      </c>
      <c r="H174" s="3"/>
    </row>
    <row r="175" spans="1:13" ht="112.5" x14ac:dyDescent="0.3">
      <c r="A175" s="68" t="s">
        <v>159</v>
      </c>
      <c r="B175" s="66" t="s">
        <v>178</v>
      </c>
      <c r="C175" s="103" t="s">
        <v>452</v>
      </c>
      <c r="D175" s="98">
        <f>D176+D177</f>
        <v>7.13</v>
      </c>
      <c r="E175" s="98">
        <f>E176+E177</f>
        <v>7.13</v>
      </c>
      <c r="F175" s="14">
        <v>10641.73</v>
      </c>
      <c r="G175" s="14">
        <v>10448.459999999999</v>
      </c>
      <c r="H175" s="3"/>
    </row>
    <row r="176" spans="1:13" ht="37.5" x14ac:dyDescent="0.3">
      <c r="A176" s="84" t="s">
        <v>9</v>
      </c>
      <c r="B176" s="66" t="s">
        <v>178</v>
      </c>
      <c r="C176" s="67">
        <v>200</v>
      </c>
      <c r="D176" s="98">
        <v>0.09</v>
      </c>
      <c r="E176" s="98">
        <v>0.09</v>
      </c>
      <c r="F176" s="14">
        <v>1644.08</v>
      </c>
      <c r="G176" s="14">
        <v>1135</v>
      </c>
      <c r="H176" s="3"/>
    </row>
    <row r="177" spans="1:11" ht="18.75" x14ac:dyDescent="0.3">
      <c r="A177" s="68" t="s">
        <v>10</v>
      </c>
      <c r="B177" s="66" t="s">
        <v>178</v>
      </c>
      <c r="C177" s="67">
        <v>300</v>
      </c>
      <c r="D177" s="98">
        <v>7.04</v>
      </c>
      <c r="E177" s="98">
        <v>7.04</v>
      </c>
      <c r="F177" s="14">
        <v>176.68</v>
      </c>
      <c r="G177" s="14">
        <v>176.68</v>
      </c>
      <c r="H177" s="3"/>
    </row>
    <row r="178" spans="1:11" ht="18.75" x14ac:dyDescent="0.3">
      <c r="A178" s="70" t="s">
        <v>18</v>
      </c>
      <c r="B178" s="66" t="s">
        <v>181</v>
      </c>
      <c r="C178" s="103" t="s">
        <v>452</v>
      </c>
      <c r="D178" s="98">
        <f>D179</f>
        <v>528.22</v>
      </c>
      <c r="E178" s="98">
        <f>E179</f>
        <v>528.22</v>
      </c>
      <c r="F178" s="14"/>
      <c r="G178" s="14"/>
      <c r="H178" s="3"/>
    </row>
    <row r="179" spans="1:11" ht="18.75" x14ac:dyDescent="0.3">
      <c r="A179" s="68" t="s">
        <v>10</v>
      </c>
      <c r="B179" s="66" t="s">
        <v>181</v>
      </c>
      <c r="C179" s="67">
        <v>300</v>
      </c>
      <c r="D179" s="98">
        <v>528.22</v>
      </c>
      <c r="E179" s="98">
        <v>528.22</v>
      </c>
      <c r="F179" s="14"/>
      <c r="G179" s="14"/>
      <c r="H179" s="3"/>
    </row>
    <row r="180" spans="1:11" ht="56.25" x14ac:dyDescent="0.3">
      <c r="A180" s="85" t="s">
        <v>301</v>
      </c>
      <c r="B180" s="66" t="s">
        <v>186</v>
      </c>
      <c r="C180" s="103" t="s">
        <v>452</v>
      </c>
      <c r="D180" s="98">
        <f>D181+D182</f>
        <v>525.7700000000001</v>
      </c>
      <c r="E180" s="98">
        <f>E181+E182</f>
        <v>525.77</v>
      </c>
      <c r="F180" s="14"/>
      <c r="G180" s="14"/>
      <c r="H180" s="3"/>
    </row>
    <row r="181" spans="1:11" ht="37.5" x14ac:dyDescent="0.3">
      <c r="A181" s="68" t="s">
        <v>9</v>
      </c>
      <c r="B181" s="66" t="s">
        <v>186</v>
      </c>
      <c r="C181" s="67">
        <v>200</v>
      </c>
      <c r="D181" s="98">
        <v>7.33</v>
      </c>
      <c r="E181" s="98">
        <v>7.23</v>
      </c>
      <c r="F181" s="14"/>
      <c r="G181" s="14"/>
      <c r="H181" s="3"/>
    </row>
    <row r="182" spans="1:11" ht="18.75" x14ac:dyDescent="0.3">
      <c r="A182" s="68" t="s">
        <v>10</v>
      </c>
      <c r="B182" s="66" t="s">
        <v>186</v>
      </c>
      <c r="C182" s="67">
        <v>300</v>
      </c>
      <c r="D182" s="98">
        <v>518.44000000000005</v>
      </c>
      <c r="E182" s="98">
        <v>518.54</v>
      </c>
      <c r="F182" s="14"/>
      <c r="G182" s="14"/>
      <c r="H182" s="3"/>
    </row>
    <row r="183" spans="1:11" ht="18.75" x14ac:dyDescent="0.3">
      <c r="A183" s="69" t="s">
        <v>404</v>
      </c>
      <c r="B183" s="62" t="s">
        <v>405</v>
      </c>
      <c r="C183" s="103" t="s">
        <v>452</v>
      </c>
      <c r="D183" s="116">
        <f>D184+D187+D190+D193+D196+D199+D202</f>
        <v>133720.46</v>
      </c>
      <c r="E183" s="116">
        <f>E184+E187+E190+E193+E196+E199+E202</f>
        <v>135301.51</v>
      </c>
      <c r="F183" s="14"/>
      <c r="G183" s="14"/>
      <c r="H183" s="3"/>
    </row>
    <row r="184" spans="1:11" ht="37.5" x14ac:dyDescent="0.3">
      <c r="A184" s="86" t="s">
        <v>143</v>
      </c>
      <c r="B184" s="66" t="s">
        <v>182</v>
      </c>
      <c r="C184" s="103" t="s">
        <v>452</v>
      </c>
      <c r="D184" s="98">
        <f>D185+D186</f>
        <v>43000</v>
      </c>
      <c r="E184" s="98">
        <f>E185+E186</f>
        <v>42000</v>
      </c>
      <c r="F184" s="14"/>
      <c r="G184" s="14"/>
      <c r="H184" s="3"/>
    </row>
    <row r="185" spans="1:11" ht="37.5" x14ac:dyDescent="0.3">
      <c r="A185" s="68" t="s">
        <v>9</v>
      </c>
      <c r="B185" s="66" t="s">
        <v>182</v>
      </c>
      <c r="C185" s="67">
        <v>200</v>
      </c>
      <c r="D185" s="98">
        <v>635</v>
      </c>
      <c r="E185" s="98">
        <v>620</v>
      </c>
      <c r="F185" s="14"/>
      <c r="G185" s="14"/>
      <c r="H185" s="3"/>
    </row>
    <row r="186" spans="1:11" ht="18.75" x14ac:dyDescent="0.3">
      <c r="A186" s="68" t="s">
        <v>10</v>
      </c>
      <c r="B186" s="66" t="s">
        <v>182</v>
      </c>
      <c r="C186" s="67">
        <v>300</v>
      </c>
      <c r="D186" s="98">
        <v>42365</v>
      </c>
      <c r="E186" s="98">
        <v>41380</v>
      </c>
      <c r="F186" s="14"/>
      <c r="G186" s="14"/>
      <c r="H186" s="3"/>
    </row>
    <row r="187" spans="1:11" ht="37.5" x14ac:dyDescent="0.3">
      <c r="A187" s="68" t="s">
        <v>141</v>
      </c>
      <c r="B187" s="66" t="s">
        <v>179</v>
      </c>
      <c r="C187" s="103" t="s">
        <v>452</v>
      </c>
      <c r="D187" s="98">
        <f>D188+D189</f>
        <v>44500</v>
      </c>
      <c r="E187" s="98">
        <f>E188+E189</f>
        <v>43000</v>
      </c>
      <c r="F187" s="24">
        <v>52.8</v>
      </c>
      <c r="G187" s="24">
        <v>54.66</v>
      </c>
      <c r="H187" s="3"/>
    </row>
    <row r="188" spans="1:11" ht="37.5" x14ac:dyDescent="0.3">
      <c r="A188" s="68" t="s">
        <v>9</v>
      </c>
      <c r="B188" s="66" t="s">
        <v>179</v>
      </c>
      <c r="C188" s="67">
        <v>200</v>
      </c>
      <c r="D188" s="98">
        <v>657</v>
      </c>
      <c r="E188" s="98">
        <v>635</v>
      </c>
      <c r="F188" s="24" t="e">
        <f>F189+#REF!+#REF!</f>
        <v>#REF!</v>
      </c>
      <c r="G188" s="24" t="e">
        <f>G189+#REF!+#REF!</f>
        <v>#REF!</v>
      </c>
      <c r="H188" s="3"/>
    </row>
    <row r="189" spans="1:11" ht="18.75" x14ac:dyDescent="0.3">
      <c r="A189" s="68" t="s">
        <v>10</v>
      </c>
      <c r="B189" s="66" t="s">
        <v>179</v>
      </c>
      <c r="C189" s="67">
        <v>300</v>
      </c>
      <c r="D189" s="98">
        <v>43843</v>
      </c>
      <c r="E189" s="98">
        <v>42365</v>
      </c>
      <c r="F189" s="24" t="e">
        <f>F190+F192+#REF!+#REF!</f>
        <v>#REF!</v>
      </c>
      <c r="G189" s="24" t="e">
        <f>G190+G192+#REF!+#REF!</f>
        <v>#REF!</v>
      </c>
      <c r="H189" s="24" t="e">
        <f>H190+H192+#REF!+#REF!</f>
        <v>#REF!</v>
      </c>
      <c r="I189" s="24" t="e">
        <f>I190+I192+#REF!+#REF!</f>
        <v>#REF!</v>
      </c>
      <c r="J189" s="24" t="e">
        <f>J190+J192+#REF!+#REF!</f>
        <v>#REF!</v>
      </c>
      <c r="K189" s="24" t="e">
        <f>K190+K192+#REF!+#REF!</f>
        <v>#REF!</v>
      </c>
    </row>
    <row r="190" spans="1:11" ht="56.25" x14ac:dyDescent="0.3">
      <c r="A190" s="68" t="s">
        <v>142</v>
      </c>
      <c r="B190" s="66" t="s">
        <v>180</v>
      </c>
      <c r="C190" s="103" t="s">
        <v>452</v>
      </c>
      <c r="D190" s="98">
        <f>D191+D192</f>
        <v>1900</v>
      </c>
      <c r="E190" s="98">
        <f>E191+E192</f>
        <v>1850</v>
      </c>
      <c r="F190" s="24">
        <f>F191</f>
        <v>3688.35</v>
      </c>
      <c r="G190" s="24">
        <f>G191</f>
        <v>4665.37</v>
      </c>
      <c r="H190" s="3"/>
    </row>
    <row r="191" spans="1:11" ht="37.5" x14ac:dyDescent="0.3">
      <c r="A191" s="68" t="s">
        <v>9</v>
      </c>
      <c r="B191" s="66" t="s">
        <v>180</v>
      </c>
      <c r="C191" s="87">
        <v>200</v>
      </c>
      <c r="D191" s="117">
        <v>28</v>
      </c>
      <c r="E191" s="117">
        <v>27</v>
      </c>
      <c r="F191" s="25">
        <v>3688.35</v>
      </c>
      <c r="G191" s="25">
        <v>4665.37</v>
      </c>
      <c r="H191" s="25">
        <v>3688.35</v>
      </c>
      <c r="I191" s="25">
        <v>4665.37</v>
      </c>
    </row>
    <row r="192" spans="1:11" ht="18.75" x14ac:dyDescent="0.3">
      <c r="A192" s="68" t="s">
        <v>10</v>
      </c>
      <c r="B192" s="66" t="s">
        <v>180</v>
      </c>
      <c r="C192" s="67">
        <v>300</v>
      </c>
      <c r="D192" s="117">
        <v>1872</v>
      </c>
      <c r="E192" s="117">
        <v>1823</v>
      </c>
      <c r="F192" s="25" t="e">
        <f>#REF!+#REF!+#REF!</f>
        <v>#REF!</v>
      </c>
      <c r="G192" s="25" t="e">
        <f>#REF!+#REF!+#REF!</f>
        <v>#REF!</v>
      </c>
      <c r="H192" s="25"/>
      <c r="I192" s="25"/>
    </row>
    <row r="193" spans="1:9" ht="56.25" x14ac:dyDescent="0.3">
      <c r="A193" s="68" t="s">
        <v>144</v>
      </c>
      <c r="B193" s="66" t="s">
        <v>183</v>
      </c>
      <c r="C193" s="103" t="s">
        <v>452</v>
      </c>
      <c r="D193" s="98">
        <f>D194+D195</f>
        <v>82.75</v>
      </c>
      <c r="E193" s="98">
        <f>E194+E195</f>
        <v>82.75</v>
      </c>
      <c r="F193" s="25"/>
      <c r="G193" s="25"/>
      <c r="H193" s="25"/>
      <c r="I193" s="25"/>
    </row>
    <row r="194" spans="1:9" ht="37.5" x14ac:dyDescent="0.3">
      <c r="A194" s="68" t="s">
        <v>9</v>
      </c>
      <c r="B194" s="66" t="s">
        <v>183</v>
      </c>
      <c r="C194" s="67">
        <v>200</v>
      </c>
      <c r="D194" s="117">
        <v>1.22</v>
      </c>
      <c r="E194" s="117">
        <v>1.22</v>
      </c>
      <c r="F194" s="25"/>
      <c r="G194" s="25"/>
      <c r="H194" s="25"/>
      <c r="I194" s="25"/>
    </row>
    <row r="195" spans="1:9" ht="18.75" x14ac:dyDescent="0.3">
      <c r="A195" s="68" t="s">
        <v>10</v>
      </c>
      <c r="B195" s="66" t="s">
        <v>183</v>
      </c>
      <c r="C195" s="67">
        <v>300</v>
      </c>
      <c r="D195" s="98">
        <v>81.53</v>
      </c>
      <c r="E195" s="98">
        <v>81.53</v>
      </c>
      <c r="F195" s="25"/>
      <c r="G195" s="25"/>
      <c r="H195" s="25"/>
      <c r="I195" s="25"/>
    </row>
    <row r="196" spans="1:9" ht="37.5" x14ac:dyDescent="0.3">
      <c r="A196" s="68" t="s">
        <v>145</v>
      </c>
      <c r="B196" s="66" t="s">
        <v>184</v>
      </c>
      <c r="C196" s="103" t="s">
        <v>452</v>
      </c>
      <c r="D196" s="98">
        <f>D197+D198</f>
        <v>191.64000000000001</v>
      </c>
      <c r="E196" s="98">
        <f>E197+E198</f>
        <v>191.64000000000001</v>
      </c>
      <c r="F196" s="25"/>
      <c r="G196" s="25"/>
      <c r="H196" s="25"/>
      <c r="I196" s="25"/>
    </row>
    <row r="197" spans="1:9" ht="37.5" x14ac:dyDescent="0.3">
      <c r="A197" s="68" t="s">
        <v>9</v>
      </c>
      <c r="B197" s="66" t="s">
        <v>184</v>
      </c>
      <c r="C197" s="67">
        <v>200</v>
      </c>
      <c r="D197" s="98">
        <v>2.8</v>
      </c>
      <c r="E197" s="98">
        <v>2.8</v>
      </c>
      <c r="F197" s="25"/>
      <c r="G197" s="25"/>
      <c r="H197" s="25"/>
      <c r="I197" s="25"/>
    </row>
    <row r="198" spans="1:9" ht="18.75" x14ac:dyDescent="0.3">
      <c r="A198" s="68" t="s">
        <v>10</v>
      </c>
      <c r="B198" s="66" t="s">
        <v>184</v>
      </c>
      <c r="C198" s="67">
        <v>300</v>
      </c>
      <c r="D198" s="98">
        <v>188.84</v>
      </c>
      <c r="E198" s="98">
        <v>188.84</v>
      </c>
      <c r="F198" s="25"/>
      <c r="G198" s="25"/>
      <c r="H198" s="25"/>
      <c r="I198" s="25"/>
    </row>
    <row r="199" spans="1:9" ht="37.5" x14ac:dyDescent="0.3">
      <c r="A199" s="68" t="s">
        <v>17</v>
      </c>
      <c r="B199" s="66" t="s">
        <v>403</v>
      </c>
      <c r="C199" s="103" t="s">
        <v>452</v>
      </c>
      <c r="D199" s="98">
        <f>D200+D201</f>
        <v>43605.07</v>
      </c>
      <c r="E199" s="98">
        <f>E200+E201</f>
        <v>47737.120000000003</v>
      </c>
      <c r="F199" s="25"/>
      <c r="G199" s="25"/>
      <c r="H199" s="25"/>
      <c r="I199" s="25"/>
    </row>
    <row r="200" spans="1:9" ht="37.5" x14ac:dyDescent="0.3">
      <c r="A200" s="68" t="s">
        <v>9</v>
      </c>
      <c r="B200" s="66" t="s">
        <v>403</v>
      </c>
      <c r="C200" s="67">
        <v>200</v>
      </c>
      <c r="D200" s="98">
        <v>537.6</v>
      </c>
      <c r="E200" s="98">
        <v>541.65</v>
      </c>
      <c r="F200" s="25"/>
      <c r="G200" s="25"/>
      <c r="H200" s="25"/>
      <c r="I200" s="25"/>
    </row>
    <row r="201" spans="1:9" ht="18.75" x14ac:dyDescent="0.3">
      <c r="A201" s="68" t="s">
        <v>10</v>
      </c>
      <c r="B201" s="66" t="s">
        <v>403</v>
      </c>
      <c r="C201" s="67">
        <v>300</v>
      </c>
      <c r="D201" s="98">
        <v>43067.47</v>
      </c>
      <c r="E201" s="98">
        <v>47195.47</v>
      </c>
      <c r="F201" s="25"/>
      <c r="G201" s="25"/>
      <c r="H201" s="25"/>
      <c r="I201" s="25"/>
    </row>
    <row r="202" spans="1:9" ht="93.75" x14ac:dyDescent="0.3">
      <c r="A202" s="88" t="s">
        <v>437</v>
      </c>
      <c r="B202" s="66" t="s">
        <v>436</v>
      </c>
      <c r="C202" s="103" t="s">
        <v>452</v>
      </c>
      <c r="D202" s="98">
        <f>D203+D204</f>
        <v>441</v>
      </c>
      <c r="E202" s="98">
        <f>E203+E204</f>
        <v>440</v>
      </c>
      <c r="F202" s="25"/>
      <c r="G202" s="25"/>
      <c r="H202" s="25"/>
      <c r="I202" s="25"/>
    </row>
    <row r="203" spans="1:9" ht="37.5" x14ac:dyDescent="0.3">
      <c r="A203" s="68" t="s">
        <v>9</v>
      </c>
      <c r="B203" s="66" t="s">
        <v>436</v>
      </c>
      <c r="C203" s="67">
        <v>200</v>
      </c>
      <c r="D203" s="98">
        <v>3.4</v>
      </c>
      <c r="E203" s="98">
        <v>3.35</v>
      </c>
      <c r="F203" s="25"/>
      <c r="G203" s="25"/>
      <c r="H203" s="25"/>
      <c r="I203" s="25"/>
    </row>
    <row r="204" spans="1:9" ht="18.75" x14ac:dyDescent="0.3">
      <c r="A204" s="68" t="s">
        <v>10</v>
      </c>
      <c r="B204" s="66" t="s">
        <v>436</v>
      </c>
      <c r="C204" s="67">
        <v>300</v>
      </c>
      <c r="D204" s="98">
        <v>437.6</v>
      </c>
      <c r="E204" s="98">
        <v>436.65</v>
      </c>
      <c r="F204" s="25"/>
      <c r="G204" s="25"/>
      <c r="H204" s="25"/>
      <c r="I204" s="25"/>
    </row>
    <row r="205" spans="1:9" ht="56.25" x14ac:dyDescent="0.3">
      <c r="A205" s="75" t="s">
        <v>301</v>
      </c>
      <c r="B205" s="66" t="s">
        <v>185</v>
      </c>
      <c r="C205" s="103" t="s">
        <v>452</v>
      </c>
      <c r="D205" s="98">
        <f>D206+D207</f>
        <v>299.45</v>
      </c>
      <c r="E205" s="98">
        <f>E206+E207</f>
        <v>288.10000000000002</v>
      </c>
      <c r="F205" s="24"/>
      <c r="G205" s="24"/>
      <c r="H205" s="3"/>
    </row>
    <row r="206" spans="1:9" ht="37.5" x14ac:dyDescent="0.3">
      <c r="A206" s="68" t="s">
        <v>9</v>
      </c>
      <c r="B206" s="66" t="s">
        <v>185</v>
      </c>
      <c r="C206" s="67">
        <v>200</v>
      </c>
      <c r="D206" s="98"/>
      <c r="E206" s="98"/>
      <c r="F206" s="24"/>
      <c r="G206" s="24"/>
      <c r="H206" s="3"/>
    </row>
    <row r="207" spans="1:9" ht="18.75" x14ac:dyDescent="0.3">
      <c r="A207" s="68" t="s">
        <v>10</v>
      </c>
      <c r="B207" s="66" t="s">
        <v>185</v>
      </c>
      <c r="C207" s="67">
        <v>300</v>
      </c>
      <c r="D207" s="98">
        <v>299.45</v>
      </c>
      <c r="E207" s="98">
        <v>288.10000000000002</v>
      </c>
      <c r="F207" s="24"/>
      <c r="G207" s="24"/>
      <c r="H207" s="3"/>
    </row>
    <row r="208" spans="1:9" ht="56.25" x14ac:dyDescent="0.3">
      <c r="A208" s="69" t="s">
        <v>359</v>
      </c>
      <c r="B208" s="62" t="s">
        <v>61</v>
      </c>
      <c r="C208" s="103" t="s">
        <v>452</v>
      </c>
      <c r="D208" s="116">
        <f>D212+D216+D219+D222+D225+D228+D209</f>
        <v>311364.2</v>
      </c>
      <c r="E208" s="116">
        <f>E212+E216+E219+E222+E225+E228+E209</f>
        <v>319975.92000000004</v>
      </c>
      <c r="F208" s="24"/>
      <c r="G208" s="24"/>
      <c r="H208" s="3"/>
    </row>
    <row r="209" spans="1:8" ht="37.5" x14ac:dyDescent="0.3">
      <c r="A209" s="68" t="s">
        <v>418</v>
      </c>
      <c r="B209" s="66" t="s">
        <v>419</v>
      </c>
      <c r="C209" s="103" t="s">
        <v>452</v>
      </c>
      <c r="D209" s="98">
        <f>D210+D211</f>
        <v>169173.95</v>
      </c>
      <c r="E209" s="98">
        <f>E210+E211</f>
        <v>170549.59</v>
      </c>
      <c r="F209" s="24"/>
      <c r="G209" s="24"/>
      <c r="H209" s="3"/>
    </row>
    <row r="210" spans="1:8" ht="37.5" x14ac:dyDescent="0.3">
      <c r="A210" s="75" t="s">
        <v>9</v>
      </c>
      <c r="B210" s="66" t="s">
        <v>419</v>
      </c>
      <c r="C210" s="67">
        <v>200</v>
      </c>
      <c r="D210" s="98">
        <v>0</v>
      </c>
      <c r="E210" s="98">
        <v>0</v>
      </c>
      <c r="F210" s="24"/>
      <c r="G210" s="24"/>
      <c r="H210" s="3"/>
    </row>
    <row r="211" spans="1:8" ht="18.75" x14ac:dyDescent="0.3">
      <c r="A211" s="64" t="s">
        <v>10</v>
      </c>
      <c r="B211" s="66" t="s">
        <v>420</v>
      </c>
      <c r="C211" s="67">
        <v>300</v>
      </c>
      <c r="D211" s="98">
        <v>169173.95</v>
      </c>
      <c r="E211" s="98">
        <v>170549.59</v>
      </c>
      <c r="F211" s="24"/>
      <c r="G211" s="24"/>
      <c r="H211" s="3"/>
    </row>
    <row r="212" spans="1:8" ht="131.25" x14ac:dyDescent="0.3">
      <c r="A212" s="70" t="s">
        <v>160</v>
      </c>
      <c r="B212" s="66" t="s">
        <v>187</v>
      </c>
      <c r="C212" s="103" t="s">
        <v>452</v>
      </c>
      <c r="D212" s="98">
        <f>D215+D214+D213</f>
        <v>47581.5</v>
      </c>
      <c r="E212" s="98">
        <f>E215+E214+E213</f>
        <v>49499.360000000001</v>
      </c>
      <c r="F212" s="24"/>
      <c r="G212" s="24"/>
      <c r="H212" s="3"/>
    </row>
    <row r="213" spans="1:8" ht="75" x14ac:dyDescent="0.3">
      <c r="A213" s="72" t="s">
        <v>8</v>
      </c>
      <c r="B213" s="66" t="s">
        <v>187</v>
      </c>
      <c r="C213" s="67">
        <v>100</v>
      </c>
      <c r="D213" s="98">
        <v>383.08</v>
      </c>
      <c r="E213" s="98">
        <v>413.08</v>
      </c>
      <c r="F213" s="24"/>
      <c r="G213" s="24"/>
      <c r="H213" s="3"/>
    </row>
    <row r="214" spans="1:8" ht="37.5" x14ac:dyDescent="0.3">
      <c r="A214" s="68" t="s">
        <v>9</v>
      </c>
      <c r="B214" s="66" t="s">
        <v>187</v>
      </c>
      <c r="C214" s="67">
        <v>200</v>
      </c>
      <c r="D214" s="98">
        <v>316.92</v>
      </c>
      <c r="E214" s="98">
        <v>316.92</v>
      </c>
      <c r="F214" s="24"/>
      <c r="G214" s="24"/>
      <c r="H214" s="3"/>
    </row>
    <row r="215" spans="1:8" ht="18.75" x14ac:dyDescent="0.3">
      <c r="A215" s="68" t="s">
        <v>10</v>
      </c>
      <c r="B215" s="66" t="s">
        <v>187</v>
      </c>
      <c r="C215" s="67">
        <v>300</v>
      </c>
      <c r="D215" s="98">
        <v>46881.5</v>
      </c>
      <c r="E215" s="98">
        <v>48769.36</v>
      </c>
      <c r="F215" s="24"/>
      <c r="G215" s="24"/>
      <c r="H215" s="3"/>
    </row>
    <row r="216" spans="1:8" ht="37.5" x14ac:dyDescent="0.3">
      <c r="A216" s="68" t="s">
        <v>156</v>
      </c>
      <c r="B216" s="66" t="s">
        <v>188</v>
      </c>
      <c r="C216" s="103" t="s">
        <v>452</v>
      </c>
      <c r="D216" s="98">
        <f>D217+D218</f>
        <v>48</v>
      </c>
      <c r="E216" s="98">
        <f>E217+E218</f>
        <v>50.010000000000005</v>
      </c>
      <c r="F216" s="24"/>
      <c r="G216" s="24"/>
      <c r="H216" s="3"/>
    </row>
    <row r="217" spans="1:8" ht="37.5" x14ac:dyDescent="0.3">
      <c r="A217" s="68" t="s">
        <v>9</v>
      </c>
      <c r="B217" s="66" t="s">
        <v>188</v>
      </c>
      <c r="C217" s="67">
        <v>200</v>
      </c>
      <c r="D217" s="98">
        <v>0.71</v>
      </c>
      <c r="E217" s="98">
        <v>0.74</v>
      </c>
      <c r="F217" s="24"/>
      <c r="G217" s="24"/>
      <c r="H217" s="3"/>
    </row>
    <row r="218" spans="1:8" ht="18.75" x14ac:dyDescent="0.3">
      <c r="A218" s="68" t="s">
        <v>10</v>
      </c>
      <c r="B218" s="66" t="s">
        <v>188</v>
      </c>
      <c r="C218" s="67">
        <v>300</v>
      </c>
      <c r="D218" s="98">
        <v>47.29</v>
      </c>
      <c r="E218" s="98">
        <v>49.27</v>
      </c>
      <c r="F218" s="24"/>
      <c r="G218" s="24"/>
      <c r="H218" s="3"/>
    </row>
    <row r="219" spans="1:8" ht="18.75" x14ac:dyDescent="0.3">
      <c r="A219" s="82" t="s">
        <v>302</v>
      </c>
      <c r="B219" s="66" t="s">
        <v>189</v>
      </c>
      <c r="C219" s="67" t="s">
        <v>7</v>
      </c>
      <c r="D219" s="98">
        <f>D220+D221</f>
        <v>46554.22</v>
      </c>
      <c r="E219" s="98">
        <f>E220+E221</f>
        <v>48459.85</v>
      </c>
      <c r="F219" s="24"/>
      <c r="G219" s="24"/>
      <c r="H219" s="3"/>
    </row>
    <row r="220" spans="1:8" ht="37.5" x14ac:dyDescent="0.3">
      <c r="A220" s="68" t="s">
        <v>9</v>
      </c>
      <c r="B220" s="66" t="s">
        <v>189</v>
      </c>
      <c r="C220" s="67">
        <v>200</v>
      </c>
      <c r="D220" s="98">
        <v>3.25</v>
      </c>
      <c r="E220" s="98">
        <v>3.39</v>
      </c>
      <c r="F220" s="24"/>
      <c r="G220" s="24"/>
      <c r="H220" s="3"/>
    </row>
    <row r="221" spans="1:8" ht="18.75" x14ac:dyDescent="0.3">
      <c r="A221" s="68" t="s">
        <v>10</v>
      </c>
      <c r="B221" s="66" t="s">
        <v>189</v>
      </c>
      <c r="C221" s="67">
        <v>300</v>
      </c>
      <c r="D221" s="98">
        <v>46550.97</v>
      </c>
      <c r="E221" s="98">
        <v>48456.46</v>
      </c>
      <c r="F221" s="24"/>
      <c r="G221" s="24"/>
      <c r="H221" s="3"/>
    </row>
    <row r="222" spans="1:8" ht="37.5" x14ac:dyDescent="0.3">
      <c r="A222" s="70" t="s">
        <v>146</v>
      </c>
      <c r="B222" s="66" t="s">
        <v>312</v>
      </c>
      <c r="C222" s="103" t="s">
        <v>452</v>
      </c>
      <c r="D222" s="98">
        <f>D223+D224</f>
        <v>44921.17</v>
      </c>
      <c r="E222" s="98">
        <f>E223+E224</f>
        <v>48439.37</v>
      </c>
      <c r="F222" s="24"/>
      <c r="G222" s="24"/>
      <c r="H222" s="3"/>
    </row>
    <row r="223" spans="1:8" ht="37.5" x14ac:dyDescent="0.3">
      <c r="A223" s="68" t="s">
        <v>9</v>
      </c>
      <c r="B223" s="66" t="s">
        <v>312</v>
      </c>
      <c r="C223" s="67">
        <v>200</v>
      </c>
      <c r="D223" s="98">
        <v>559.59</v>
      </c>
      <c r="E223" s="98">
        <v>603.23</v>
      </c>
      <c r="F223" s="24"/>
      <c r="G223" s="24"/>
      <c r="H223" s="3"/>
    </row>
    <row r="224" spans="1:8" ht="18.75" x14ac:dyDescent="0.3">
      <c r="A224" s="68" t="s">
        <v>10</v>
      </c>
      <c r="B224" s="66" t="s">
        <v>312</v>
      </c>
      <c r="C224" s="67">
        <v>300</v>
      </c>
      <c r="D224" s="98">
        <v>44361.58</v>
      </c>
      <c r="E224" s="98">
        <v>47836.14</v>
      </c>
      <c r="F224" s="24"/>
      <c r="G224" s="24"/>
      <c r="H224" s="3"/>
    </row>
    <row r="225" spans="1:8" ht="56.25" x14ac:dyDescent="0.3">
      <c r="A225" s="88" t="s">
        <v>273</v>
      </c>
      <c r="B225" s="66" t="s">
        <v>274</v>
      </c>
      <c r="C225" s="103" t="s">
        <v>452</v>
      </c>
      <c r="D225" s="98">
        <f>D226+D227</f>
        <v>425.55</v>
      </c>
      <c r="E225" s="98">
        <f>E226+E227</f>
        <v>206.35</v>
      </c>
      <c r="F225" s="24"/>
      <c r="G225" s="24"/>
      <c r="H225" s="3"/>
    </row>
    <row r="226" spans="1:8" ht="37.5" x14ac:dyDescent="0.3">
      <c r="A226" s="68" t="s">
        <v>9</v>
      </c>
      <c r="B226" s="66" t="s">
        <v>274</v>
      </c>
      <c r="C226" s="67">
        <v>200</v>
      </c>
      <c r="D226" s="98">
        <v>4.2</v>
      </c>
      <c r="E226" s="98">
        <v>1.95</v>
      </c>
      <c r="F226" s="24"/>
      <c r="G226" s="24"/>
      <c r="H226" s="3"/>
    </row>
    <row r="227" spans="1:8" ht="18.75" x14ac:dyDescent="0.3">
      <c r="A227" s="68" t="s">
        <v>10</v>
      </c>
      <c r="B227" s="66" t="s">
        <v>274</v>
      </c>
      <c r="C227" s="67">
        <v>300</v>
      </c>
      <c r="D227" s="98">
        <v>421.35</v>
      </c>
      <c r="E227" s="98">
        <v>204.4</v>
      </c>
      <c r="F227" s="24"/>
      <c r="G227" s="24"/>
      <c r="H227" s="3"/>
    </row>
    <row r="228" spans="1:8" ht="93.75" x14ac:dyDescent="0.3">
      <c r="A228" s="68" t="s">
        <v>147</v>
      </c>
      <c r="B228" s="66" t="s">
        <v>190</v>
      </c>
      <c r="C228" s="103" t="s">
        <v>452</v>
      </c>
      <c r="D228" s="98">
        <f>D229+D230</f>
        <v>2659.81</v>
      </c>
      <c r="E228" s="98">
        <f>E229+E230</f>
        <v>2771.39</v>
      </c>
      <c r="F228" s="24"/>
      <c r="G228" s="24"/>
      <c r="H228" s="3"/>
    </row>
    <row r="229" spans="1:8" ht="37.5" x14ac:dyDescent="0.3">
      <c r="A229" s="68" t="s">
        <v>9</v>
      </c>
      <c r="B229" s="66" t="s">
        <v>190</v>
      </c>
      <c r="C229" s="67">
        <v>200</v>
      </c>
      <c r="D229" s="98">
        <v>26.34</v>
      </c>
      <c r="E229" s="98">
        <v>27.44</v>
      </c>
      <c r="F229" s="24"/>
      <c r="G229" s="24"/>
      <c r="H229" s="3"/>
    </row>
    <row r="230" spans="1:8" ht="18.75" x14ac:dyDescent="0.3">
      <c r="A230" s="68" t="s">
        <v>10</v>
      </c>
      <c r="B230" s="66" t="s">
        <v>190</v>
      </c>
      <c r="C230" s="67">
        <v>300</v>
      </c>
      <c r="D230" s="98">
        <v>2633.47</v>
      </c>
      <c r="E230" s="98">
        <v>2743.95</v>
      </c>
      <c r="F230" s="24"/>
      <c r="G230" s="24"/>
      <c r="H230" s="3"/>
    </row>
    <row r="231" spans="1:8" ht="37.5" x14ac:dyDescent="0.3">
      <c r="A231" s="69" t="s">
        <v>360</v>
      </c>
      <c r="B231" s="62" t="s">
        <v>62</v>
      </c>
      <c r="C231" s="103" t="s">
        <v>452</v>
      </c>
      <c r="D231" s="116">
        <f>D232+D234</f>
        <v>13282.35</v>
      </c>
      <c r="E231" s="116">
        <f>E232+E234</f>
        <v>13282.35</v>
      </c>
      <c r="F231" s="24"/>
      <c r="G231" s="24"/>
      <c r="H231" s="3"/>
    </row>
    <row r="232" spans="1:8" ht="56.25" x14ac:dyDescent="0.3">
      <c r="A232" s="68" t="s">
        <v>19</v>
      </c>
      <c r="B232" s="66" t="s">
        <v>191</v>
      </c>
      <c r="C232" s="103" t="s">
        <v>452</v>
      </c>
      <c r="D232" s="98">
        <f>D233</f>
        <v>667.08</v>
      </c>
      <c r="E232" s="98">
        <f>E233</f>
        <v>667.08</v>
      </c>
      <c r="F232" s="24"/>
      <c r="G232" s="24"/>
      <c r="H232" s="3"/>
    </row>
    <row r="233" spans="1:8" ht="18.75" x14ac:dyDescent="0.3">
      <c r="A233" s="68" t="s">
        <v>10</v>
      </c>
      <c r="B233" s="66" t="s">
        <v>191</v>
      </c>
      <c r="C233" s="67">
        <v>300</v>
      </c>
      <c r="D233" s="98">
        <v>667.08</v>
      </c>
      <c r="E233" s="98">
        <v>667.08</v>
      </c>
      <c r="F233" s="24"/>
      <c r="G233" s="24"/>
      <c r="H233" s="3"/>
    </row>
    <row r="234" spans="1:8" ht="48.6" customHeight="1" x14ac:dyDescent="0.3">
      <c r="A234" s="108" t="s">
        <v>461</v>
      </c>
      <c r="B234" s="110" t="s">
        <v>462</v>
      </c>
      <c r="C234" s="103" t="s">
        <v>452</v>
      </c>
      <c r="D234" s="98">
        <f>D235</f>
        <v>12615.27</v>
      </c>
      <c r="E234" s="98">
        <f>E235</f>
        <v>12615.27</v>
      </c>
      <c r="F234" s="24"/>
      <c r="G234" s="24"/>
      <c r="H234" s="3"/>
    </row>
    <row r="235" spans="1:8" ht="18.75" x14ac:dyDescent="0.3">
      <c r="A235" s="68" t="s">
        <v>10</v>
      </c>
      <c r="B235" s="109" t="s">
        <v>462</v>
      </c>
      <c r="C235" s="67">
        <v>300</v>
      </c>
      <c r="D235" s="98">
        <v>12615.27</v>
      </c>
      <c r="E235" s="98">
        <v>12615.27</v>
      </c>
      <c r="F235" s="24"/>
      <c r="G235" s="24"/>
      <c r="H235" s="3"/>
    </row>
    <row r="236" spans="1:8" ht="37.5" x14ac:dyDescent="0.3">
      <c r="A236" s="89" t="s">
        <v>392</v>
      </c>
      <c r="B236" s="62" t="s">
        <v>310</v>
      </c>
      <c r="C236" s="103" t="s">
        <v>452</v>
      </c>
      <c r="D236" s="116">
        <f>D237+D239+D243</f>
        <v>104456.82</v>
      </c>
      <c r="E236" s="116">
        <f>E237+E239+E243</f>
        <v>105688.13</v>
      </c>
      <c r="F236" s="24"/>
      <c r="G236" s="24"/>
      <c r="H236" s="3"/>
    </row>
    <row r="237" spans="1:8" ht="75" x14ac:dyDescent="0.3">
      <c r="A237" s="82" t="s">
        <v>311</v>
      </c>
      <c r="B237" s="66" t="s">
        <v>272</v>
      </c>
      <c r="C237" s="103" t="s">
        <v>452</v>
      </c>
      <c r="D237" s="98">
        <f>D238</f>
        <v>46676.23</v>
      </c>
      <c r="E237" s="98">
        <f>E238</f>
        <v>46409.01</v>
      </c>
      <c r="F237" s="24"/>
      <c r="G237" s="24"/>
      <c r="H237" s="3"/>
    </row>
    <row r="238" spans="1:8" ht="18.75" x14ac:dyDescent="0.3">
      <c r="A238" s="68" t="s">
        <v>10</v>
      </c>
      <c r="B238" s="66" t="s">
        <v>272</v>
      </c>
      <c r="C238" s="67">
        <v>300</v>
      </c>
      <c r="D238" s="98">
        <v>46676.23</v>
      </c>
      <c r="E238" s="98">
        <v>46409.01</v>
      </c>
      <c r="F238" s="24"/>
      <c r="G238" s="24"/>
      <c r="H238" s="3"/>
    </row>
    <row r="239" spans="1:8" ht="37.5" x14ac:dyDescent="0.3">
      <c r="A239" s="88" t="s">
        <v>308</v>
      </c>
      <c r="B239" s="66" t="s">
        <v>309</v>
      </c>
      <c r="C239" s="103" t="s">
        <v>452</v>
      </c>
      <c r="D239" s="98">
        <f>D240+D241+D242</f>
        <v>57580.59</v>
      </c>
      <c r="E239" s="98">
        <f>E240+E241+E242</f>
        <v>59079.12</v>
      </c>
      <c r="F239" s="24"/>
      <c r="G239" s="24"/>
      <c r="H239" s="3"/>
    </row>
    <row r="240" spans="1:8" ht="75" x14ac:dyDescent="0.3">
      <c r="A240" s="75" t="s">
        <v>16</v>
      </c>
      <c r="B240" s="66" t="s">
        <v>309</v>
      </c>
      <c r="C240" s="67">
        <v>100</v>
      </c>
      <c r="D240" s="98">
        <v>429.66</v>
      </c>
      <c r="E240" s="98">
        <v>457</v>
      </c>
      <c r="F240" s="24"/>
      <c r="G240" s="24"/>
      <c r="H240" s="3"/>
    </row>
    <row r="241" spans="1:8" ht="37.5" x14ac:dyDescent="0.3">
      <c r="A241" s="68" t="s">
        <v>9</v>
      </c>
      <c r="B241" s="66" t="s">
        <v>309</v>
      </c>
      <c r="C241" s="67">
        <v>200</v>
      </c>
      <c r="D241" s="98">
        <v>413.34</v>
      </c>
      <c r="E241" s="98">
        <v>414</v>
      </c>
      <c r="F241" s="24"/>
      <c r="G241" s="24"/>
      <c r="H241" s="3"/>
    </row>
    <row r="242" spans="1:8" ht="18.75" x14ac:dyDescent="0.3">
      <c r="A242" s="68" t="s">
        <v>10</v>
      </c>
      <c r="B242" s="66" t="s">
        <v>309</v>
      </c>
      <c r="C242" s="67">
        <v>300</v>
      </c>
      <c r="D242" s="98">
        <v>56737.59</v>
      </c>
      <c r="E242" s="98">
        <v>58208.12</v>
      </c>
      <c r="F242" s="24"/>
      <c r="G242" s="24"/>
      <c r="H242" s="3"/>
    </row>
    <row r="243" spans="1:8" ht="56.25" x14ac:dyDescent="0.3">
      <c r="A243" s="111" t="s">
        <v>19</v>
      </c>
      <c r="B243" s="66" t="s">
        <v>463</v>
      </c>
      <c r="C243" s="103" t="s">
        <v>452</v>
      </c>
      <c r="D243" s="98">
        <f>D244</f>
        <v>200</v>
      </c>
      <c r="E243" s="98">
        <f>E244</f>
        <v>200</v>
      </c>
      <c r="F243" s="24"/>
      <c r="G243" s="24"/>
      <c r="H243" s="3"/>
    </row>
    <row r="244" spans="1:8" ht="18.75" x14ac:dyDescent="0.3">
      <c r="A244" s="105" t="s">
        <v>10</v>
      </c>
      <c r="B244" s="66" t="s">
        <v>463</v>
      </c>
      <c r="C244" s="67">
        <v>300</v>
      </c>
      <c r="D244" s="98">
        <v>200</v>
      </c>
      <c r="E244" s="98">
        <v>200</v>
      </c>
      <c r="F244" s="24"/>
      <c r="G244" s="24"/>
      <c r="H244" s="3"/>
    </row>
    <row r="245" spans="1:8" ht="37.5" x14ac:dyDescent="0.3">
      <c r="A245" s="69" t="s">
        <v>361</v>
      </c>
      <c r="B245" s="62" t="s">
        <v>192</v>
      </c>
      <c r="C245" s="103" t="s">
        <v>452</v>
      </c>
      <c r="D245" s="116">
        <f>D246</f>
        <v>21429.3</v>
      </c>
      <c r="E245" s="116">
        <f>E246</f>
        <v>21429.61</v>
      </c>
      <c r="F245" s="24"/>
      <c r="G245" s="24"/>
      <c r="H245" s="3"/>
    </row>
    <row r="246" spans="1:8" ht="56.25" x14ac:dyDescent="0.3">
      <c r="A246" s="68" t="s">
        <v>148</v>
      </c>
      <c r="B246" s="66" t="s">
        <v>193</v>
      </c>
      <c r="C246" s="103" t="s">
        <v>452</v>
      </c>
      <c r="D246" s="98">
        <f>D247+D248+D249</f>
        <v>21429.3</v>
      </c>
      <c r="E246" s="98">
        <f>E247+E248+E249</f>
        <v>21429.61</v>
      </c>
      <c r="F246" s="24"/>
      <c r="G246" s="24"/>
      <c r="H246" s="3"/>
    </row>
    <row r="247" spans="1:8" ht="75" x14ac:dyDescent="0.3">
      <c r="A247" s="75" t="s">
        <v>16</v>
      </c>
      <c r="B247" s="66" t="s">
        <v>193</v>
      </c>
      <c r="C247" s="67">
        <v>100</v>
      </c>
      <c r="D247" s="98">
        <v>19920.16</v>
      </c>
      <c r="E247" s="98">
        <v>19920.46</v>
      </c>
      <c r="F247" s="24"/>
      <c r="G247" s="24"/>
      <c r="H247" s="3"/>
    </row>
    <row r="248" spans="1:8" ht="37.5" x14ac:dyDescent="0.3">
      <c r="A248" s="68" t="s">
        <v>9</v>
      </c>
      <c r="B248" s="66" t="s">
        <v>193</v>
      </c>
      <c r="C248" s="67">
        <v>200</v>
      </c>
      <c r="D248" s="98">
        <v>1507.62</v>
      </c>
      <c r="E248" s="98">
        <v>1507.63</v>
      </c>
      <c r="F248" s="24"/>
      <c r="G248" s="24"/>
      <c r="H248" s="3"/>
    </row>
    <row r="249" spans="1:8" ht="18.75" x14ac:dyDescent="0.3">
      <c r="A249" s="68" t="s">
        <v>11</v>
      </c>
      <c r="B249" s="66" t="s">
        <v>193</v>
      </c>
      <c r="C249" s="67">
        <v>800</v>
      </c>
      <c r="D249" s="98">
        <v>1.52</v>
      </c>
      <c r="E249" s="98">
        <v>1.52</v>
      </c>
      <c r="F249" s="24"/>
      <c r="G249" s="24"/>
      <c r="H249" s="3"/>
    </row>
    <row r="250" spans="1:8" ht="75" x14ac:dyDescent="0.3">
      <c r="A250" s="83" t="s">
        <v>362</v>
      </c>
      <c r="B250" s="62" t="s">
        <v>63</v>
      </c>
      <c r="C250" s="103" t="s">
        <v>452</v>
      </c>
      <c r="D250" s="126">
        <f>D251+D256+D272+D263</f>
        <v>124962.22</v>
      </c>
      <c r="E250" s="126">
        <f>E251+E256+E272+E284+E263</f>
        <v>122919.5</v>
      </c>
      <c r="F250" s="28"/>
      <c r="G250" s="24"/>
      <c r="H250" s="3"/>
    </row>
    <row r="251" spans="1:8" ht="37.5" x14ac:dyDescent="0.3">
      <c r="A251" s="69" t="s">
        <v>64</v>
      </c>
      <c r="B251" s="62" t="s">
        <v>65</v>
      </c>
      <c r="C251" s="103" t="s">
        <v>452</v>
      </c>
      <c r="D251" s="126">
        <f>D252+D254</f>
        <v>29962.21</v>
      </c>
      <c r="E251" s="126">
        <f>E252+E254</f>
        <v>30557.82</v>
      </c>
      <c r="F251" s="28"/>
      <c r="G251" s="24"/>
      <c r="H251" s="3"/>
    </row>
    <row r="252" spans="1:8" ht="37.5" x14ac:dyDescent="0.3">
      <c r="A252" s="68" t="s">
        <v>57</v>
      </c>
      <c r="B252" s="66" t="s">
        <v>66</v>
      </c>
      <c r="C252" s="103" t="s">
        <v>452</v>
      </c>
      <c r="D252" s="117">
        <f>D253</f>
        <v>29462.21</v>
      </c>
      <c r="E252" s="117">
        <f>E253</f>
        <v>30057.82</v>
      </c>
      <c r="F252" s="28"/>
      <c r="G252" s="24"/>
      <c r="H252" s="3"/>
    </row>
    <row r="253" spans="1:8" ht="37.5" x14ac:dyDescent="0.3">
      <c r="A253" s="68" t="s">
        <v>27</v>
      </c>
      <c r="B253" s="66" t="s">
        <v>66</v>
      </c>
      <c r="C253" s="67">
        <v>600</v>
      </c>
      <c r="D253" s="98">
        <f>29319.66+142.55</f>
        <v>29462.21</v>
      </c>
      <c r="E253" s="117">
        <f>29915.27+142.55</f>
        <v>30057.82</v>
      </c>
      <c r="F253" s="28"/>
      <c r="G253" s="24"/>
      <c r="H253" s="3"/>
    </row>
    <row r="254" spans="1:8" ht="93.75" x14ac:dyDescent="0.3">
      <c r="A254" s="68" t="s">
        <v>401</v>
      </c>
      <c r="B254" s="66" t="s">
        <v>133</v>
      </c>
      <c r="C254" s="103" t="s">
        <v>452</v>
      </c>
      <c r="D254" s="117">
        <f>D255</f>
        <v>500</v>
      </c>
      <c r="E254" s="117">
        <f>E255</f>
        <v>500</v>
      </c>
      <c r="F254" s="28"/>
      <c r="G254" s="24"/>
      <c r="H254" s="3"/>
    </row>
    <row r="255" spans="1:8" ht="37.5" x14ac:dyDescent="0.3">
      <c r="A255" s="68" t="s">
        <v>27</v>
      </c>
      <c r="B255" s="66" t="s">
        <v>133</v>
      </c>
      <c r="C255" s="67">
        <v>600</v>
      </c>
      <c r="D255" s="98">
        <v>500</v>
      </c>
      <c r="E255" s="117">
        <v>500</v>
      </c>
      <c r="F255" s="28"/>
      <c r="G255" s="24"/>
      <c r="H255" s="3"/>
    </row>
    <row r="256" spans="1:8" ht="37.5" x14ac:dyDescent="0.3">
      <c r="A256" s="69" t="s">
        <v>363</v>
      </c>
      <c r="B256" s="62" t="s">
        <v>134</v>
      </c>
      <c r="C256" s="103" t="s">
        <v>452</v>
      </c>
      <c r="D256" s="126">
        <f>D257+D259+D261</f>
        <v>19460.54</v>
      </c>
      <c r="E256" s="126">
        <f>E257+E259+E261</f>
        <v>19817.45</v>
      </c>
      <c r="F256" s="28"/>
      <c r="G256" s="24"/>
      <c r="H256" s="3"/>
    </row>
    <row r="257" spans="1:8" ht="37.5" x14ac:dyDescent="0.3">
      <c r="A257" s="68" t="s">
        <v>99</v>
      </c>
      <c r="B257" s="66" t="s">
        <v>135</v>
      </c>
      <c r="C257" s="103" t="s">
        <v>452</v>
      </c>
      <c r="D257" s="117">
        <f>D258</f>
        <v>19020.68</v>
      </c>
      <c r="E257" s="117">
        <f>E258</f>
        <v>19377.59</v>
      </c>
      <c r="F257" s="28"/>
      <c r="G257" s="24"/>
      <c r="H257" s="3"/>
    </row>
    <row r="258" spans="1:8" ht="37.5" x14ac:dyDescent="0.3">
      <c r="A258" s="68" t="s">
        <v>27</v>
      </c>
      <c r="B258" s="66" t="s">
        <v>135</v>
      </c>
      <c r="C258" s="67">
        <v>600</v>
      </c>
      <c r="D258" s="117">
        <f>19020.6+0.08</f>
        <v>19020.68</v>
      </c>
      <c r="E258" s="117">
        <f>19532.75-155.16</f>
        <v>19377.59</v>
      </c>
      <c r="F258" s="28"/>
      <c r="G258" s="24"/>
      <c r="H258" s="3"/>
    </row>
    <row r="259" spans="1:8" ht="37.5" x14ac:dyDescent="0.3">
      <c r="A259" s="85" t="s">
        <v>313</v>
      </c>
      <c r="B259" s="66" t="s">
        <v>314</v>
      </c>
      <c r="C259" s="103" t="s">
        <v>452</v>
      </c>
      <c r="D259" s="117">
        <f>D260</f>
        <v>96.23</v>
      </c>
      <c r="E259" s="117">
        <f>E260</f>
        <v>96.23</v>
      </c>
      <c r="F259" s="28"/>
      <c r="G259" s="24"/>
      <c r="H259" s="3"/>
    </row>
    <row r="260" spans="1:8" ht="37.5" x14ac:dyDescent="0.3">
      <c r="A260" s="68" t="s">
        <v>27</v>
      </c>
      <c r="B260" s="66" t="s">
        <v>314</v>
      </c>
      <c r="C260" s="67">
        <v>600</v>
      </c>
      <c r="D260" s="117">
        <f>96.31-0.08</f>
        <v>96.23</v>
      </c>
      <c r="E260" s="117">
        <f>96.31-0.08</f>
        <v>96.23</v>
      </c>
      <c r="F260" s="28"/>
      <c r="G260" s="24"/>
      <c r="H260" s="3"/>
    </row>
    <row r="261" spans="1:8" ht="56.25" x14ac:dyDescent="0.3">
      <c r="A261" s="68" t="s">
        <v>41</v>
      </c>
      <c r="B261" s="66" t="s">
        <v>136</v>
      </c>
      <c r="C261" s="103" t="s">
        <v>452</v>
      </c>
      <c r="D261" s="117">
        <f>D262</f>
        <v>343.63</v>
      </c>
      <c r="E261" s="117">
        <f>E262</f>
        <v>343.63</v>
      </c>
      <c r="F261" s="28"/>
      <c r="G261" s="24"/>
      <c r="H261" s="3"/>
    </row>
    <row r="262" spans="1:8" ht="37.5" x14ac:dyDescent="0.3">
      <c r="A262" s="68" t="s">
        <v>27</v>
      </c>
      <c r="B262" s="66" t="s">
        <v>136</v>
      </c>
      <c r="C262" s="67">
        <v>600</v>
      </c>
      <c r="D262" s="117">
        <v>343.63</v>
      </c>
      <c r="E262" s="117">
        <v>343.63</v>
      </c>
      <c r="F262" s="28"/>
      <c r="G262" s="24"/>
      <c r="H262" s="3"/>
    </row>
    <row r="263" spans="1:8" ht="56.25" x14ac:dyDescent="0.3">
      <c r="A263" s="76" t="s">
        <v>487</v>
      </c>
      <c r="B263" s="62" t="s">
        <v>493</v>
      </c>
      <c r="C263" s="102" t="s">
        <v>452</v>
      </c>
      <c r="D263" s="117">
        <f>D264+D266+D268+D270</f>
        <v>1803.24</v>
      </c>
      <c r="E263" s="117">
        <f>E264+E266+E268+E270</f>
        <v>0</v>
      </c>
      <c r="F263" s="28"/>
      <c r="G263" s="24"/>
      <c r="H263" s="3"/>
    </row>
    <row r="264" spans="1:8" ht="93.75" x14ac:dyDescent="0.3">
      <c r="A264" s="121" t="s">
        <v>491</v>
      </c>
      <c r="B264" s="66" t="s">
        <v>494</v>
      </c>
      <c r="C264" s="103" t="s">
        <v>452</v>
      </c>
      <c r="D264" s="122">
        <v>529.69000000000005</v>
      </c>
      <c r="E264" s="122">
        <v>0</v>
      </c>
      <c r="F264" s="28"/>
      <c r="G264" s="24"/>
      <c r="H264" s="3"/>
    </row>
    <row r="265" spans="1:8" ht="37.5" x14ac:dyDescent="0.3">
      <c r="A265" s="75" t="s">
        <v>9</v>
      </c>
      <c r="B265" s="66" t="s">
        <v>494</v>
      </c>
      <c r="C265" s="67">
        <v>200</v>
      </c>
      <c r="D265" s="125">
        <v>529.69000000000005</v>
      </c>
      <c r="E265" s="117">
        <v>0</v>
      </c>
      <c r="F265" s="28"/>
      <c r="G265" s="24"/>
      <c r="H265" s="3"/>
    </row>
    <row r="266" spans="1:8" ht="56.25" x14ac:dyDescent="0.3">
      <c r="A266" s="121" t="s">
        <v>492</v>
      </c>
      <c r="B266" s="66" t="s">
        <v>495</v>
      </c>
      <c r="C266" s="103" t="s">
        <v>452</v>
      </c>
      <c r="D266" s="122">
        <v>1087.5</v>
      </c>
      <c r="E266" s="122">
        <v>0</v>
      </c>
      <c r="F266" s="28"/>
      <c r="G266" s="24"/>
      <c r="H266" s="3"/>
    </row>
    <row r="267" spans="1:8" ht="37.5" x14ac:dyDescent="0.3">
      <c r="A267" s="75" t="s">
        <v>9</v>
      </c>
      <c r="B267" s="66" t="s">
        <v>495</v>
      </c>
      <c r="C267" s="67">
        <v>200</v>
      </c>
      <c r="D267" s="125">
        <v>1087.5</v>
      </c>
      <c r="E267" s="117">
        <v>0</v>
      </c>
      <c r="F267" s="28"/>
      <c r="G267" s="24"/>
      <c r="H267" s="3"/>
    </row>
    <row r="268" spans="1:8" ht="93.75" x14ac:dyDescent="0.3">
      <c r="A268" s="119" t="s">
        <v>496</v>
      </c>
      <c r="B268" s="66" t="s">
        <v>498</v>
      </c>
      <c r="C268" s="103" t="s">
        <v>452</v>
      </c>
      <c r="D268" s="122">
        <v>73.55</v>
      </c>
      <c r="E268" s="122">
        <v>0</v>
      </c>
      <c r="F268" s="28"/>
      <c r="G268" s="24"/>
      <c r="H268" s="3"/>
    </row>
    <row r="269" spans="1:8" ht="37.5" x14ac:dyDescent="0.3">
      <c r="A269" s="75" t="s">
        <v>9</v>
      </c>
      <c r="B269" s="66" t="s">
        <v>498</v>
      </c>
      <c r="C269" s="67">
        <v>200</v>
      </c>
      <c r="D269" s="125">
        <v>73.55</v>
      </c>
      <c r="E269" s="117">
        <v>0</v>
      </c>
      <c r="F269" s="28"/>
      <c r="G269" s="24"/>
      <c r="H269" s="3"/>
    </row>
    <row r="270" spans="1:8" ht="75" x14ac:dyDescent="0.3">
      <c r="A270" s="119" t="s">
        <v>497</v>
      </c>
      <c r="B270" s="66" t="s">
        <v>499</v>
      </c>
      <c r="C270" s="103" t="s">
        <v>452</v>
      </c>
      <c r="D270" s="122">
        <v>112.5</v>
      </c>
      <c r="E270" s="122">
        <v>0</v>
      </c>
      <c r="F270" s="28"/>
      <c r="G270" s="24"/>
      <c r="H270" s="3"/>
    </row>
    <row r="271" spans="1:8" ht="37.5" x14ac:dyDescent="0.3">
      <c r="A271" s="75" t="s">
        <v>9</v>
      </c>
      <c r="B271" s="66" t="s">
        <v>499</v>
      </c>
      <c r="C271" s="67">
        <v>200</v>
      </c>
      <c r="D271" s="125">
        <v>112.5</v>
      </c>
      <c r="E271" s="117">
        <v>0</v>
      </c>
      <c r="F271" s="28"/>
      <c r="G271" s="24"/>
      <c r="H271" s="3"/>
    </row>
    <row r="272" spans="1:8" ht="37.5" x14ac:dyDescent="0.3">
      <c r="A272" s="69" t="s">
        <v>364</v>
      </c>
      <c r="B272" s="62" t="s">
        <v>197</v>
      </c>
      <c r="C272" s="103" t="s">
        <v>452</v>
      </c>
      <c r="D272" s="126">
        <f>D273+D278+D280</f>
        <v>73736.23</v>
      </c>
      <c r="E272" s="126">
        <f>E273+E278+E280</f>
        <v>69439.5</v>
      </c>
      <c r="F272" s="28"/>
      <c r="G272" s="24"/>
      <c r="H272" s="3"/>
    </row>
    <row r="273" spans="1:8" ht="37.5" x14ac:dyDescent="0.3">
      <c r="A273" s="68" t="s">
        <v>99</v>
      </c>
      <c r="B273" s="66" t="s">
        <v>198</v>
      </c>
      <c r="C273" s="103" t="s">
        <v>452</v>
      </c>
      <c r="D273" s="117">
        <f>D274+D275+D277+D276</f>
        <v>71040.97</v>
      </c>
      <c r="E273" s="117">
        <f>E274+E275+E277+E276</f>
        <v>66738.240000000005</v>
      </c>
      <c r="F273" s="28"/>
      <c r="G273" s="24"/>
      <c r="H273" s="3"/>
    </row>
    <row r="274" spans="1:8" ht="75" x14ac:dyDescent="0.3">
      <c r="A274" s="72" t="s">
        <v>8</v>
      </c>
      <c r="B274" s="66" t="s">
        <v>198</v>
      </c>
      <c r="C274" s="67">
        <v>100</v>
      </c>
      <c r="D274" s="117">
        <v>53064.69</v>
      </c>
      <c r="E274" s="117">
        <v>54656.39</v>
      </c>
      <c r="F274" s="28"/>
      <c r="G274" s="24"/>
      <c r="H274" s="3"/>
    </row>
    <row r="275" spans="1:8" ht="37.5" x14ac:dyDescent="0.3">
      <c r="A275" s="72" t="s">
        <v>9</v>
      </c>
      <c r="B275" s="66" t="s">
        <v>198</v>
      </c>
      <c r="C275" s="67">
        <v>200</v>
      </c>
      <c r="D275" s="117">
        <f>11309.35-28.7</f>
        <v>11280.65</v>
      </c>
      <c r="E275" s="117">
        <f>11415.58-29.36</f>
        <v>11386.22</v>
      </c>
      <c r="F275" s="28"/>
      <c r="G275" s="24"/>
      <c r="H275" s="3"/>
    </row>
    <row r="276" spans="1:8" ht="37.5" x14ac:dyDescent="0.3">
      <c r="A276" s="68" t="s">
        <v>414</v>
      </c>
      <c r="B276" s="66" t="s">
        <v>198</v>
      </c>
      <c r="C276" s="67">
        <v>400</v>
      </c>
      <c r="D276" s="117">
        <v>6000</v>
      </c>
      <c r="E276" s="117">
        <v>0</v>
      </c>
      <c r="F276" s="28"/>
      <c r="G276" s="24"/>
      <c r="H276" s="3"/>
    </row>
    <row r="277" spans="1:8" ht="18.75" x14ac:dyDescent="0.3">
      <c r="A277" s="72" t="s">
        <v>11</v>
      </c>
      <c r="B277" s="66" t="s">
        <v>198</v>
      </c>
      <c r="C277" s="67">
        <v>800</v>
      </c>
      <c r="D277" s="117">
        <v>695.63</v>
      </c>
      <c r="E277" s="117">
        <v>695.63</v>
      </c>
      <c r="F277" s="28"/>
      <c r="G277" s="24"/>
      <c r="H277" s="3"/>
    </row>
    <row r="278" spans="1:8" ht="56.25" x14ac:dyDescent="0.3">
      <c r="A278" s="72" t="s">
        <v>41</v>
      </c>
      <c r="B278" s="66" t="s">
        <v>199</v>
      </c>
      <c r="C278" s="103" t="s">
        <v>452</v>
      </c>
      <c r="D278" s="117">
        <f>D279</f>
        <v>922.89</v>
      </c>
      <c r="E278" s="117">
        <f>E279</f>
        <v>922.89</v>
      </c>
      <c r="F278" s="28"/>
      <c r="G278" s="24"/>
      <c r="H278" s="3"/>
    </row>
    <row r="279" spans="1:8" ht="75" x14ac:dyDescent="0.3">
      <c r="A279" s="72" t="s">
        <v>8</v>
      </c>
      <c r="B279" s="66" t="s">
        <v>199</v>
      </c>
      <c r="C279" s="67">
        <v>100</v>
      </c>
      <c r="D279" s="117">
        <v>922.89</v>
      </c>
      <c r="E279" s="117">
        <v>922.89</v>
      </c>
      <c r="F279" s="28"/>
      <c r="G279" s="24"/>
      <c r="H279" s="3"/>
    </row>
    <row r="280" spans="1:8" ht="18.75" x14ac:dyDescent="0.3">
      <c r="A280" s="72" t="s">
        <v>28</v>
      </c>
      <c r="B280" s="66" t="s">
        <v>200</v>
      </c>
      <c r="C280" s="103" t="s">
        <v>452</v>
      </c>
      <c r="D280" s="117">
        <f>D281+D282+D283</f>
        <v>1772.37</v>
      </c>
      <c r="E280" s="117">
        <f>E281+E282+E283</f>
        <v>1778.37</v>
      </c>
      <c r="F280" s="28"/>
      <c r="G280" s="24"/>
      <c r="H280" s="3"/>
    </row>
    <row r="281" spans="1:8" ht="75" x14ac:dyDescent="0.3">
      <c r="A281" s="72" t="s">
        <v>8</v>
      </c>
      <c r="B281" s="66" t="s">
        <v>200</v>
      </c>
      <c r="C281" s="67">
        <v>100</v>
      </c>
      <c r="D281" s="117">
        <v>0</v>
      </c>
      <c r="E281" s="117">
        <v>0</v>
      </c>
      <c r="F281" s="28"/>
      <c r="G281" s="24"/>
      <c r="H281" s="3"/>
    </row>
    <row r="282" spans="1:8" ht="37.5" x14ac:dyDescent="0.3">
      <c r="A282" s="72" t="s">
        <v>9</v>
      </c>
      <c r="B282" s="66" t="s">
        <v>200</v>
      </c>
      <c r="C282" s="67">
        <v>200</v>
      </c>
      <c r="D282" s="117">
        <v>1722.37</v>
      </c>
      <c r="E282" s="117">
        <v>1728.37</v>
      </c>
      <c r="F282" s="28"/>
      <c r="G282" s="24"/>
      <c r="H282" s="3"/>
    </row>
    <row r="283" spans="1:8" ht="18.75" x14ac:dyDescent="0.3">
      <c r="A283" s="72" t="s">
        <v>10</v>
      </c>
      <c r="B283" s="66" t="s">
        <v>200</v>
      </c>
      <c r="C283" s="67">
        <v>300</v>
      </c>
      <c r="D283" s="117">
        <v>50</v>
      </c>
      <c r="E283" s="117">
        <v>50</v>
      </c>
      <c r="F283" s="28"/>
      <c r="G283" s="24"/>
      <c r="H283" s="3"/>
    </row>
    <row r="284" spans="1:8" ht="18.75" x14ac:dyDescent="0.3">
      <c r="A284" s="105" t="s">
        <v>456</v>
      </c>
      <c r="B284" s="66" t="s">
        <v>459</v>
      </c>
      <c r="C284" s="103" t="s">
        <v>452</v>
      </c>
      <c r="D284" s="117">
        <f>D285</f>
        <v>0</v>
      </c>
      <c r="E284" s="117">
        <f>E285</f>
        <v>3104.73</v>
      </c>
      <c r="F284" s="28"/>
      <c r="G284" s="24"/>
      <c r="H284" s="3"/>
    </row>
    <row r="285" spans="1:8" ht="75" x14ac:dyDescent="0.3">
      <c r="A285" s="106" t="s">
        <v>457</v>
      </c>
      <c r="B285" s="107" t="s">
        <v>460</v>
      </c>
      <c r="C285" s="103" t="s">
        <v>452</v>
      </c>
      <c r="D285" s="117">
        <f>D286</f>
        <v>0</v>
      </c>
      <c r="E285" s="117">
        <f>E286</f>
        <v>3104.73</v>
      </c>
      <c r="F285" s="28"/>
      <c r="G285" s="24"/>
      <c r="H285" s="3"/>
    </row>
    <row r="286" spans="1:8" ht="56.25" x14ac:dyDescent="0.3">
      <c r="A286" s="105" t="s">
        <v>458</v>
      </c>
      <c r="B286" s="107" t="s">
        <v>460</v>
      </c>
      <c r="C286" s="67">
        <v>600</v>
      </c>
      <c r="D286" s="117">
        <v>0</v>
      </c>
      <c r="E286" s="117">
        <v>3104.73</v>
      </c>
      <c r="F286" s="28"/>
      <c r="G286" s="24"/>
      <c r="H286" s="3"/>
    </row>
    <row r="287" spans="1:8" ht="93.75" x14ac:dyDescent="0.3">
      <c r="A287" s="83" t="s">
        <v>365</v>
      </c>
      <c r="B287" s="62" t="s">
        <v>194</v>
      </c>
      <c r="C287" s="103" t="s">
        <v>452</v>
      </c>
      <c r="D287" s="116">
        <f>D288+D291</f>
        <v>1604.51</v>
      </c>
      <c r="E287" s="116">
        <f>E288+E291</f>
        <v>1604.51</v>
      </c>
      <c r="F287" s="28"/>
      <c r="G287" s="24"/>
      <c r="H287" s="3"/>
    </row>
    <row r="288" spans="1:8" ht="56.25" x14ac:dyDescent="0.3">
      <c r="A288" s="69" t="s">
        <v>379</v>
      </c>
      <c r="B288" s="62" t="s">
        <v>195</v>
      </c>
      <c r="C288" s="103" t="s">
        <v>452</v>
      </c>
      <c r="D288" s="126">
        <f>D289</f>
        <v>60</v>
      </c>
      <c r="E288" s="126">
        <f>E289</f>
        <v>60</v>
      </c>
      <c r="F288" s="28"/>
      <c r="G288" s="24"/>
      <c r="H288" s="3"/>
    </row>
    <row r="289" spans="1:8" ht="18.75" x14ac:dyDescent="0.3">
      <c r="A289" s="75" t="s">
        <v>264</v>
      </c>
      <c r="B289" s="66" t="s">
        <v>196</v>
      </c>
      <c r="C289" s="103" t="s">
        <v>452</v>
      </c>
      <c r="D289" s="117">
        <f t="shared" ref="D289:E289" si="9">D290</f>
        <v>60</v>
      </c>
      <c r="E289" s="117">
        <f t="shared" si="9"/>
        <v>60</v>
      </c>
      <c r="F289" s="28"/>
      <c r="G289" s="24"/>
      <c r="H289" s="3"/>
    </row>
    <row r="290" spans="1:8" ht="37.5" x14ac:dyDescent="0.3">
      <c r="A290" s="68" t="s">
        <v>9</v>
      </c>
      <c r="B290" s="66" t="s">
        <v>196</v>
      </c>
      <c r="C290" s="90">
        <v>200</v>
      </c>
      <c r="D290" s="117">
        <v>60</v>
      </c>
      <c r="E290" s="117">
        <v>60</v>
      </c>
      <c r="F290" s="28"/>
      <c r="G290" s="24"/>
      <c r="H290" s="3"/>
    </row>
    <row r="291" spans="1:8" ht="37.5" x14ac:dyDescent="0.3">
      <c r="A291" s="69" t="s">
        <v>277</v>
      </c>
      <c r="B291" s="62" t="s">
        <v>278</v>
      </c>
      <c r="C291" s="103" t="s">
        <v>452</v>
      </c>
      <c r="D291" s="126">
        <f>D292+D294</f>
        <v>1544.51</v>
      </c>
      <c r="E291" s="126">
        <f>E292+E294</f>
        <v>1544.51</v>
      </c>
      <c r="F291" s="28"/>
      <c r="G291" s="24"/>
      <c r="H291" s="3"/>
    </row>
    <row r="292" spans="1:8" ht="37.5" x14ac:dyDescent="0.3">
      <c r="A292" s="68" t="s">
        <v>14</v>
      </c>
      <c r="B292" s="66" t="s">
        <v>279</v>
      </c>
      <c r="C292" s="103" t="s">
        <v>452</v>
      </c>
      <c r="D292" s="117">
        <f>D293</f>
        <v>49.86</v>
      </c>
      <c r="E292" s="117">
        <f>E293</f>
        <v>49.86</v>
      </c>
      <c r="F292" s="28"/>
      <c r="G292" s="24"/>
      <c r="H292" s="3"/>
    </row>
    <row r="293" spans="1:8" ht="75" x14ac:dyDescent="0.3">
      <c r="A293" s="68" t="s">
        <v>16</v>
      </c>
      <c r="B293" s="66" t="s">
        <v>279</v>
      </c>
      <c r="C293" s="90">
        <v>100</v>
      </c>
      <c r="D293" s="117">
        <v>49.86</v>
      </c>
      <c r="E293" s="117">
        <v>49.86</v>
      </c>
      <c r="F293" s="28"/>
      <c r="G293" s="24"/>
      <c r="H293" s="3"/>
    </row>
    <row r="294" spans="1:8" ht="37.5" x14ac:dyDescent="0.3">
      <c r="A294" s="68" t="s">
        <v>15</v>
      </c>
      <c r="B294" s="66" t="s">
        <v>280</v>
      </c>
      <c r="C294" s="103" t="s">
        <v>452</v>
      </c>
      <c r="D294" s="117">
        <f>D295</f>
        <v>1494.65</v>
      </c>
      <c r="E294" s="117">
        <f>E295</f>
        <v>1494.65</v>
      </c>
      <c r="F294" s="28"/>
      <c r="G294" s="24"/>
      <c r="H294" s="3"/>
    </row>
    <row r="295" spans="1:8" ht="75" x14ac:dyDescent="0.3">
      <c r="A295" s="68" t="s">
        <v>16</v>
      </c>
      <c r="B295" s="66" t="s">
        <v>280</v>
      </c>
      <c r="C295" s="90">
        <v>100</v>
      </c>
      <c r="D295" s="117">
        <v>1494.65</v>
      </c>
      <c r="E295" s="117">
        <v>1494.65</v>
      </c>
      <c r="F295" s="28"/>
      <c r="G295" s="24"/>
      <c r="H295" s="3"/>
    </row>
    <row r="296" spans="1:8" ht="93.75" x14ac:dyDescent="0.3">
      <c r="A296" s="61" t="s">
        <v>366</v>
      </c>
      <c r="B296" s="62" t="s">
        <v>126</v>
      </c>
      <c r="C296" s="103" t="s">
        <v>452</v>
      </c>
      <c r="D296" s="126">
        <f>D297+D302+D307</f>
        <v>48077.710000000006</v>
      </c>
      <c r="E296" s="126">
        <f>E297+E302+E307</f>
        <v>46350.31</v>
      </c>
      <c r="F296" s="28"/>
      <c r="G296" s="24"/>
      <c r="H296" s="3"/>
    </row>
    <row r="297" spans="1:8" ht="56.25" x14ac:dyDescent="0.3">
      <c r="A297" s="68" t="s">
        <v>447</v>
      </c>
      <c r="B297" s="62" t="s">
        <v>127</v>
      </c>
      <c r="C297" s="103" t="s">
        <v>452</v>
      </c>
      <c r="D297" s="126">
        <f>D298</f>
        <v>31251.21</v>
      </c>
      <c r="E297" s="126">
        <f>E298</f>
        <v>29459.969999999998</v>
      </c>
      <c r="F297" s="28"/>
      <c r="G297" s="24"/>
      <c r="H297" s="3"/>
    </row>
    <row r="298" spans="1:8" ht="37.5" x14ac:dyDescent="0.3">
      <c r="A298" s="72" t="s">
        <v>57</v>
      </c>
      <c r="B298" s="66" t="s">
        <v>201</v>
      </c>
      <c r="C298" s="103" t="s">
        <v>452</v>
      </c>
      <c r="D298" s="117">
        <f>D299+D300+D301</f>
        <v>31251.21</v>
      </c>
      <c r="E298" s="117">
        <f>E299+E300+E301</f>
        <v>29459.969999999998</v>
      </c>
      <c r="F298" s="28"/>
      <c r="G298" s="24"/>
      <c r="H298" s="3"/>
    </row>
    <row r="299" spans="1:8" ht="75" x14ac:dyDescent="0.3">
      <c r="A299" s="72" t="s">
        <v>8</v>
      </c>
      <c r="B299" s="66" t="s">
        <v>201</v>
      </c>
      <c r="C299" s="67">
        <v>100</v>
      </c>
      <c r="D299" s="98">
        <f>15784.69+257.8</f>
        <v>16042.49</v>
      </c>
      <c r="E299" s="98">
        <f>15784.69+257.8</f>
        <v>16042.49</v>
      </c>
      <c r="F299" s="28"/>
      <c r="G299" s="24"/>
      <c r="H299" s="3"/>
    </row>
    <row r="300" spans="1:8" ht="37.5" x14ac:dyDescent="0.3">
      <c r="A300" s="68" t="s">
        <v>9</v>
      </c>
      <c r="B300" s="66" t="s">
        <v>201</v>
      </c>
      <c r="C300" s="67">
        <v>200</v>
      </c>
      <c r="D300" s="98">
        <f>8194.92+40</f>
        <v>8234.92</v>
      </c>
      <c r="E300" s="117">
        <f>8298.62-1894.94+40</f>
        <v>6443.68</v>
      </c>
      <c r="F300" s="28"/>
      <c r="G300" s="24"/>
      <c r="H300" s="3"/>
    </row>
    <row r="301" spans="1:8" ht="18.75" x14ac:dyDescent="0.3">
      <c r="A301" s="72" t="s">
        <v>11</v>
      </c>
      <c r="B301" s="66" t="s">
        <v>201</v>
      </c>
      <c r="C301" s="67">
        <v>800</v>
      </c>
      <c r="D301" s="98">
        <v>6973.8</v>
      </c>
      <c r="E301" s="117">
        <v>6973.8</v>
      </c>
      <c r="F301" s="28"/>
      <c r="G301" s="24"/>
      <c r="H301" s="3"/>
    </row>
    <row r="302" spans="1:8" ht="37.5" x14ac:dyDescent="0.3">
      <c r="A302" s="72" t="s">
        <v>448</v>
      </c>
      <c r="B302" s="62" t="s">
        <v>275</v>
      </c>
      <c r="C302" s="103" t="s">
        <v>452</v>
      </c>
      <c r="D302" s="126">
        <f>D303</f>
        <v>2491.37</v>
      </c>
      <c r="E302" s="126">
        <f>E303</f>
        <v>2491.37</v>
      </c>
      <c r="F302" s="28"/>
      <c r="G302" s="24"/>
      <c r="H302" s="3"/>
    </row>
    <row r="303" spans="1:8" ht="18.75" x14ac:dyDescent="0.3">
      <c r="A303" s="72" t="s">
        <v>202</v>
      </c>
      <c r="B303" s="66" t="s">
        <v>276</v>
      </c>
      <c r="C303" s="103" t="s">
        <v>452</v>
      </c>
      <c r="D303" s="117">
        <f>D304+D305+D306</f>
        <v>2491.37</v>
      </c>
      <c r="E303" s="117">
        <f>E304+E305+E306</f>
        <v>2491.37</v>
      </c>
      <c r="F303" s="28"/>
      <c r="G303" s="24"/>
      <c r="H303" s="3"/>
    </row>
    <row r="304" spans="1:8" ht="75" x14ac:dyDescent="0.3">
      <c r="A304" s="72" t="s">
        <v>8</v>
      </c>
      <c r="B304" s="66" t="s">
        <v>276</v>
      </c>
      <c r="C304" s="67">
        <v>100</v>
      </c>
      <c r="D304" s="117">
        <v>1810.37</v>
      </c>
      <c r="E304" s="117">
        <v>1810.37</v>
      </c>
      <c r="F304" s="28"/>
      <c r="G304" s="24"/>
      <c r="H304" s="3"/>
    </row>
    <row r="305" spans="1:8" ht="37.5" x14ac:dyDescent="0.3">
      <c r="A305" s="68" t="s">
        <v>9</v>
      </c>
      <c r="B305" s="66" t="s">
        <v>276</v>
      </c>
      <c r="C305" s="67">
        <v>200</v>
      </c>
      <c r="D305" s="117">
        <v>600</v>
      </c>
      <c r="E305" s="117">
        <v>600</v>
      </c>
      <c r="F305" s="28"/>
      <c r="G305" s="24"/>
      <c r="H305" s="3"/>
    </row>
    <row r="306" spans="1:8" ht="18.75" x14ac:dyDescent="0.3">
      <c r="A306" s="68" t="s">
        <v>11</v>
      </c>
      <c r="B306" s="66" t="s">
        <v>276</v>
      </c>
      <c r="C306" s="67">
        <v>800</v>
      </c>
      <c r="D306" s="117">
        <v>81</v>
      </c>
      <c r="E306" s="117">
        <v>81</v>
      </c>
      <c r="F306" s="28"/>
      <c r="G306" s="24"/>
      <c r="H306" s="3"/>
    </row>
    <row r="307" spans="1:8" ht="56.25" x14ac:dyDescent="0.3">
      <c r="A307" s="68" t="s">
        <v>449</v>
      </c>
      <c r="B307" s="62" t="s">
        <v>430</v>
      </c>
      <c r="C307" s="103" t="s">
        <v>452</v>
      </c>
      <c r="D307" s="126">
        <f>D308</f>
        <v>14335.130000000001</v>
      </c>
      <c r="E307" s="126">
        <f>E308</f>
        <v>14398.970000000001</v>
      </c>
      <c r="F307" s="28"/>
      <c r="G307" s="24"/>
      <c r="H307" s="3"/>
    </row>
    <row r="308" spans="1:8" ht="37.5" x14ac:dyDescent="0.3">
      <c r="A308" s="72" t="s">
        <v>57</v>
      </c>
      <c r="B308" s="66" t="s">
        <v>429</v>
      </c>
      <c r="C308" s="103" t="s">
        <v>452</v>
      </c>
      <c r="D308" s="117">
        <f>D309+D310+D311</f>
        <v>14335.130000000001</v>
      </c>
      <c r="E308" s="117">
        <f>E309+E310+E311</f>
        <v>14398.970000000001</v>
      </c>
      <c r="F308" s="28"/>
      <c r="G308" s="24"/>
      <c r="H308" s="3"/>
    </row>
    <row r="309" spans="1:8" ht="75" x14ac:dyDescent="0.3">
      <c r="A309" s="72" t="s">
        <v>8</v>
      </c>
      <c r="B309" s="66" t="s">
        <v>429</v>
      </c>
      <c r="C309" s="67">
        <v>100</v>
      </c>
      <c r="D309" s="117">
        <v>6063.06</v>
      </c>
      <c r="E309" s="117">
        <v>6063.06</v>
      </c>
      <c r="F309" s="28"/>
      <c r="G309" s="24"/>
      <c r="H309" s="3"/>
    </row>
    <row r="310" spans="1:8" ht="37.5" x14ac:dyDescent="0.3">
      <c r="A310" s="68" t="s">
        <v>9</v>
      </c>
      <c r="B310" s="66" t="s">
        <v>429</v>
      </c>
      <c r="C310" s="67">
        <v>200</v>
      </c>
      <c r="D310" s="117">
        <f>4915.82+40</f>
        <v>4955.82</v>
      </c>
      <c r="E310" s="117">
        <f>4979.66+40</f>
        <v>5019.66</v>
      </c>
      <c r="F310" s="28"/>
      <c r="G310" s="24"/>
      <c r="H310" s="3"/>
    </row>
    <row r="311" spans="1:8" ht="18.75" x14ac:dyDescent="0.3">
      <c r="A311" s="72" t="s">
        <v>11</v>
      </c>
      <c r="B311" s="66" t="s">
        <v>429</v>
      </c>
      <c r="C311" s="67">
        <v>800</v>
      </c>
      <c r="D311" s="117">
        <v>3316.25</v>
      </c>
      <c r="E311" s="117">
        <v>3316.25</v>
      </c>
      <c r="F311" s="28"/>
      <c r="G311" s="24"/>
      <c r="H311" s="3"/>
    </row>
    <row r="312" spans="1:8" ht="75" x14ac:dyDescent="0.3">
      <c r="A312" s="61" t="s">
        <v>367</v>
      </c>
      <c r="B312" s="62" t="s">
        <v>132</v>
      </c>
      <c r="C312" s="103" t="s">
        <v>452</v>
      </c>
      <c r="D312" s="126">
        <f>D313</f>
        <v>2954.7799999999997</v>
      </c>
      <c r="E312" s="126">
        <f>E313</f>
        <v>2954.7799999999997</v>
      </c>
      <c r="F312" s="28"/>
      <c r="G312" s="24"/>
      <c r="H312" s="3"/>
    </row>
    <row r="313" spans="1:8" ht="37.5" x14ac:dyDescent="0.3">
      <c r="A313" s="91" t="s">
        <v>368</v>
      </c>
      <c r="B313" s="62" t="s">
        <v>131</v>
      </c>
      <c r="C313" s="103" t="s">
        <v>452</v>
      </c>
      <c r="D313" s="126">
        <f>D314+D318+D320</f>
        <v>2954.7799999999997</v>
      </c>
      <c r="E313" s="126">
        <f>E314+E318+E320</f>
        <v>2954.7799999999997</v>
      </c>
      <c r="F313" s="28"/>
      <c r="G313" s="24"/>
      <c r="H313" s="3"/>
    </row>
    <row r="314" spans="1:8" ht="37.5" x14ac:dyDescent="0.3">
      <c r="A314" s="72" t="s">
        <v>14</v>
      </c>
      <c r="B314" s="66" t="s">
        <v>128</v>
      </c>
      <c r="C314" s="103" t="s">
        <v>452</v>
      </c>
      <c r="D314" s="117">
        <f>D315+D316+D317</f>
        <v>665.14</v>
      </c>
      <c r="E314" s="117">
        <f>E315+E316+E317</f>
        <v>665.14</v>
      </c>
      <c r="F314" s="28"/>
      <c r="G314" s="24"/>
      <c r="H314" s="3"/>
    </row>
    <row r="315" spans="1:8" ht="75" x14ac:dyDescent="0.3">
      <c r="A315" s="72" t="s">
        <v>8</v>
      </c>
      <c r="B315" s="66" t="s">
        <v>128</v>
      </c>
      <c r="C315" s="67">
        <v>100</v>
      </c>
      <c r="D315" s="117">
        <v>46.62</v>
      </c>
      <c r="E315" s="117">
        <v>46.62</v>
      </c>
      <c r="F315" s="28"/>
      <c r="G315" s="24"/>
      <c r="H315" s="3"/>
    </row>
    <row r="316" spans="1:8" ht="37.5" x14ac:dyDescent="0.3">
      <c r="A316" s="72" t="s">
        <v>9</v>
      </c>
      <c r="B316" s="66" t="s">
        <v>128</v>
      </c>
      <c r="C316" s="67">
        <v>200</v>
      </c>
      <c r="D316" s="117">
        <v>578.37</v>
      </c>
      <c r="E316" s="117">
        <v>578.37</v>
      </c>
      <c r="F316" s="28"/>
      <c r="G316" s="24"/>
      <c r="H316" s="3"/>
    </row>
    <row r="317" spans="1:8" ht="18.75" x14ac:dyDescent="0.3">
      <c r="A317" s="72" t="s">
        <v>11</v>
      </c>
      <c r="B317" s="66" t="s">
        <v>128</v>
      </c>
      <c r="C317" s="67">
        <v>800</v>
      </c>
      <c r="D317" s="117">
        <v>40.15</v>
      </c>
      <c r="E317" s="117">
        <v>40.15</v>
      </c>
      <c r="F317" s="28"/>
      <c r="G317" s="24"/>
      <c r="H317" s="3"/>
    </row>
    <row r="318" spans="1:8" ht="37.5" x14ac:dyDescent="0.3">
      <c r="A318" s="68" t="s">
        <v>15</v>
      </c>
      <c r="B318" s="66" t="s">
        <v>129</v>
      </c>
      <c r="C318" s="103" t="s">
        <v>452</v>
      </c>
      <c r="D318" s="117">
        <f>D319</f>
        <v>1128.92</v>
      </c>
      <c r="E318" s="117">
        <f>E319</f>
        <v>1128.92</v>
      </c>
      <c r="F318" s="28"/>
      <c r="G318" s="24"/>
      <c r="H318" s="3"/>
    </row>
    <row r="319" spans="1:8" ht="75" x14ac:dyDescent="0.3">
      <c r="A319" s="72" t="s">
        <v>8</v>
      </c>
      <c r="B319" s="66" t="s">
        <v>129</v>
      </c>
      <c r="C319" s="67">
        <v>100</v>
      </c>
      <c r="D319" s="117">
        <v>1128.92</v>
      </c>
      <c r="E319" s="117">
        <v>1128.92</v>
      </c>
      <c r="F319" s="28"/>
      <c r="G319" s="24"/>
      <c r="H319" s="3"/>
    </row>
    <row r="320" spans="1:8" ht="37.5" x14ac:dyDescent="0.3">
      <c r="A320" s="68" t="s">
        <v>21</v>
      </c>
      <c r="B320" s="66" t="s">
        <v>130</v>
      </c>
      <c r="C320" s="103" t="s">
        <v>452</v>
      </c>
      <c r="D320" s="98">
        <f>D321+D322</f>
        <v>1160.72</v>
      </c>
      <c r="E320" s="98">
        <f>E321+E322</f>
        <v>1160.72</v>
      </c>
      <c r="F320" s="28"/>
      <c r="G320" s="24"/>
      <c r="H320" s="3"/>
    </row>
    <row r="321" spans="1:8" ht="75" x14ac:dyDescent="0.3">
      <c r="A321" s="72" t="s">
        <v>8</v>
      </c>
      <c r="B321" s="66" t="s">
        <v>130</v>
      </c>
      <c r="C321" s="67">
        <v>100</v>
      </c>
      <c r="D321" s="98">
        <v>918.29</v>
      </c>
      <c r="E321" s="98">
        <v>918.29</v>
      </c>
      <c r="F321" s="28"/>
      <c r="G321" s="24"/>
      <c r="H321" s="3"/>
    </row>
    <row r="322" spans="1:8" ht="37.5" x14ac:dyDescent="0.3">
      <c r="A322" s="68" t="s">
        <v>9</v>
      </c>
      <c r="B322" s="66" t="s">
        <v>130</v>
      </c>
      <c r="C322" s="67">
        <v>200</v>
      </c>
      <c r="D322" s="98">
        <v>242.43</v>
      </c>
      <c r="E322" s="98">
        <v>242.43</v>
      </c>
      <c r="F322" s="28"/>
      <c r="G322" s="24"/>
      <c r="H322" s="3"/>
    </row>
    <row r="323" spans="1:8" ht="93.75" x14ac:dyDescent="0.3">
      <c r="A323" s="83" t="s">
        <v>369</v>
      </c>
      <c r="B323" s="62" t="s">
        <v>102</v>
      </c>
      <c r="C323" s="103" t="s">
        <v>452</v>
      </c>
      <c r="D323" s="116">
        <f>D324+D339+D362+D369+D376+D381+D388+D399+D357</f>
        <v>908968.94000000018</v>
      </c>
      <c r="E323" s="116">
        <f>E324+E339+E362+E369+E376+E381+E388+E399+E357</f>
        <v>910599.32000000018</v>
      </c>
      <c r="F323" s="28"/>
      <c r="G323" s="24"/>
      <c r="H323" s="3"/>
    </row>
    <row r="324" spans="1:8" ht="37.5" x14ac:dyDescent="0.3">
      <c r="A324" s="69" t="s">
        <v>370</v>
      </c>
      <c r="B324" s="62" t="s">
        <v>103</v>
      </c>
      <c r="C324" s="103" t="s">
        <v>452</v>
      </c>
      <c r="D324" s="116">
        <f>D325+D332+D336+D329</f>
        <v>315931.19</v>
      </c>
      <c r="E324" s="116">
        <f>E325+E332+E336+E329</f>
        <v>309432.31000000006</v>
      </c>
      <c r="F324" s="28"/>
      <c r="G324" s="24"/>
      <c r="H324" s="3"/>
    </row>
    <row r="325" spans="1:8" ht="37.5" x14ac:dyDescent="0.3">
      <c r="A325" s="68" t="s">
        <v>96</v>
      </c>
      <c r="B325" s="66" t="s">
        <v>104</v>
      </c>
      <c r="C325" s="103" t="s">
        <v>452</v>
      </c>
      <c r="D325" s="98">
        <f>D326+D327+D328</f>
        <v>195370.17</v>
      </c>
      <c r="E325" s="98">
        <f>E326+E327+E328</f>
        <v>185385.26000000004</v>
      </c>
      <c r="F325" s="28"/>
      <c r="G325" s="24"/>
      <c r="H325" s="3"/>
    </row>
    <row r="326" spans="1:8" ht="75" x14ac:dyDescent="0.3">
      <c r="A326" s="68" t="s">
        <v>16</v>
      </c>
      <c r="B326" s="130" t="s">
        <v>104</v>
      </c>
      <c r="C326" s="130">
        <v>100</v>
      </c>
      <c r="D326" s="129">
        <f>131647.78+20.4+3787.26-6000</f>
        <v>129455.44</v>
      </c>
      <c r="E326" s="98">
        <f>131647.78+20.4+3787.26</f>
        <v>135455.44</v>
      </c>
      <c r="F326" s="28"/>
      <c r="G326" s="24"/>
      <c r="H326" s="3"/>
    </row>
    <row r="327" spans="1:8" ht="37.5" x14ac:dyDescent="0.3">
      <c r="A327" s="68" t="s">
        <v>9</v>
      </c>
      <c r="B327" s="66" t="s">
        <v>104</v>
      </c>
      <c r="C327" s="67">
        <v>200</v>
      </c>
      <c r="D327" s="98">
        <f>71019.31-12025</f>
        <v>58994.31</v>
      </c>
      <c r="E327" s="98">
        <f>71587.41-28578.01</f>
        <v>43009.400000000009</v>
      </c>
      <c r="F327" s="28"/>
      <c r="G327" s="24"/>
      <c r="H327" s="3"/>
    </row>
    <row r="328" spans="1:8" ht="18.75" x14ac:dyDescent="0.3">
      <c r="A328" s="68" t="s">
        <v>11</v>
      </c>
      <c r="B328" s="66" t="s">
        <v>104</v>
      </c>
      <c r="C328" s="67">
        <v>800</v>
      </c>
      <c r="D328" s="98">
        <v>6920.42</v>
      </c>
      <c r="E328" s="98">
        <v>6920.42</v>
      </c>
      <c r="F328" s="28"/>
      <c r="G328" s="24"/>
      <c r="H328" s="3"/>
    </row>
    <row r="329" spans="1:8" ht="75" x14ac:dyDescent="0.3">
      <c r="A329" s="68" t="s">
        <v>303</v>
      </c>
      <c r="B329" s="66" t="s">
        <v>105</v>
      </c>
      <c r="C329" s="103" t="s">
        <v>452</v>
      </c>
      <c r="D329" s="98">
        <f>D330+D331</f>
        <v>10309.76</v>
      </c>
      <c r="E329" s="98">
        <f>E330+E331</f>
        <v>10309.76</v>
      </c>
      <c r="F329" s="28"/>
      <c r="G329" s="24"/>
      <c r="H329" s="3"/>
    </row>
    <row r="330" spans="1:8" ht="37.5" x14ac:dyDescent="0.3">
      <c r="A330" s="68" t="s">
        <v>9</v>
      </c>
      <c r="B330" s="66" t="s">
        <v>105</v>
      </c>
      <c r="C330" s="67">
        <v>200</v>
      </c>
      <c r="D330" s="98">
        <v>107.36</v>
      </c>
      <c r="E330" s="98">
        <v>107.36</v>
      </c>
      <c r="F330" s="28"/>
      <c r="G330" s="24"/>
      <c r="H330" s="3"/>
    </row>
    <row r="331" spans="1:8" ht="18.75" x14ac:dyDescent="0.3">
      <c r="A331" s="68" t="s">
        <v>10</v>
      </c>
      <c r="B331" s="66" t="s">
        <v>105</v>
      </c>
      <c r="C331" s="67">
        <v>300</v>
      </c>
      <c r="D331" s="98">
        <v>10202.4</v>
      </c>
      <c r="E331" s="98">
        <v>10202.4</v>
      </c>
      <c r="F331" s="28"/>
      <c r="G331" s="24"/>
      <c r="H331" s="3"/>
    </row>
    <row r="332" spans="1:8" ht="112.5" x14ac:dyDescent="0.3">
      <c r="A332" s="88" t="s">
        <v>304</v>
      </c>
      <c r="B332" s="66" t="s">
        <v>138</v>
      </c>
      <c r="C332" s="103" t="s">
        <v>452</v>
      </c>
      <c r="D332" s="98">
        <f>D333+D334+D335</f>
        <v>105929.83000000002</v>
      </c>
      <c r="E332" s="98">
        <f>E333+E334+E335</f>
        <v>109415.86000000002</v>
      </c>
      <c r="F332" s="28"/>
      <c r="G332" s="24"/>
      <c r="H332" s="3"/>
    </row>
    <row r="333" spans="1:8" ht="75" x14ac:dyDescent="0.3">
      <c r="A333" s="68" t="s">
        <v>16</v>
      </c>
      <c r="B333" s="66" t="s">
        <v>138</v>
      </c>
      <c r="C333" s="67">
        <v>100</v>
      </c>
      <c r="D333" s="98">
        <v>103178.27</v>
      </c>
      <c r="E333" s="98">
        <v>106594.6</v>
      </c>
      <c r="F333" s="28"/>
      <c r="G333" s="24"/>
      <c r="H333" s="3"/>
    </row>
    <row r="334" spans="1:8" ht="37.5" x14ac:dyDescent="0.3">
      <c r="A334" s="68" t="s">
        <v>9</v>
      </c>
      <c r="B334" s="66" t="s">
        <v>138</v>
      </c>
      <c r="C334" s="67">
        <v>200</v>
      </c>
      <c r="D334" s="98">
        <v>632.96</v>
      </c>
      <c r="E334" s="98">
        <v>632.96</v>
      </c>
      <c r="F334" s="28"/>
      <c r="G334" s="24"/>
      <c r="H334" s="3"/>
    </row>
    <row r="335" spans="1:8" ht="18.75" x14ac:dyDescent="0.3">
      <c r="A335" s="68" t="s">
        <v>11</v>
      </c>
      <c r="B335" s="66" t="s">
        <v>138</v>
      </c>
      <c r="C335" s="67">
        <v>800</v>
      </c>
      <c r="D335" s="98">
        <v>2118.6</v>
      </c>
      <c r="E335" s="98">
        <v>2188.3000000000002</v>
      </c>
      <c r="F335" s="28"/>
      <c r="G335" s="24"/>
      <c r="H335" s="3"/>
    </row>
    <row r="336" spans="1:8" ht="93.75" x14ac:dyDescent="0.3">
      <c r="A336" s="68" t="s">
        <v>401</v>
      </c>
      <c r="B336" s="66" t="s">
        <v>106</v>
      </c>
      <c r="C336" s="103" t="s">
        <v>452</v>
      </c>
      <c r="D336" s="98">
        <f>D337+D338</f>
        <v>4321.43</v>
      </c>
      <c r="E336" s="98">
        <f>E337+E338</f>
        <v>4321.43</v>
      </c>
      <c r="F336" s="28"/>
      <c r="G336" s="24"/>
      <c r="H336" s="3"/>
    </row>
    <row r="337" spans="1:8" ht="75" x14ac:dyDescent="0.3">
      <c r="A337" s="68" t="s">
        <v>16</v>
      </c>
      <c r="B337" s="66" t="s">
        <v>106</v>
      </c>
      <c r="C337" s="67">
        <v>100</v>
      </c>
      <c r="D337" s="98">
        <v>3400</v>
      </c>
      <c r="E337" s="98">
        <v>3400</v>
      </c>
      <c r="F337" s="28"/>
      <c r="G337" s="24"/>
      <c r="H337" s="3"/>
    </row>
    <row r="338" spans="1:8" ht="18.75" x14ac:dyDescent="0.3">
      <c r="A338" s="68" t="s">
        <v>10</v>
      </c>
      <c r="B338" s="66" t="s">
        <v>106</v>
      </c>
      <c r="C338" s="67">
        <v>300</v>
      </c>
      <c r="D338" s="98">
        <v>921.43</v>
      </c>
      <c r="E338" s="98">
        <v>921.43</v>
      </c>
      <c r="F338" s="28"/>
      <c r="G338" s="24"/>
      <c r="H338" s="3"/>
    </row>
    <row r="339" spans="1:8" ht="18.75" x14ac:dyDescent="0.3">
      <c r="A339" s="69" t="s">
        <v>371</v>
      </c>
      <c r="B339" s="62" t="s">
        <v>107</v>
      </c>
      <c r="C339" s="103" t="s">
        <v>452</v>
      </c>
      <c r="D339" s="116">
        <f>D340+D347+D351+D345+D360+D354</f>
        <v>486143.61000000004</v>
      </c>
      <c r="E339" s="116">
        <f>E340+E347+E351+E345+E360+E354</f>
        <v>498531.29</v>
      </c>
      <c r="F339" s="28"/>
      <c r="G339" s="24"/>
      <c r="H339" s="3"/>
    </row>
    <row r="340" spans="1:8" ht="37.5" x14ac:dyDescent="0.3">
      <c r="A340" s="68" t="s">
        <v>57</v>
      </c>
      <c r="B340" s="66" t="s">
        <v>108</v>
      </c>
      <c r="C340" s="103" t="s">
        <v>452</v>
      </c>
      <c r="D340" s="98">
        <f>D341+D342+D344+D343</f>
        <v>148563.83000000002</v>
      </c>
      <c r="E340" s="98">
        <f>E341+E342+E344+E343</f>
        <v>149062.05000000002</v>
      </c>
      <c r="F340" s="28"/>
      <c r="G340" s="24"/>
      <c r="H340" s="3"/>
    </row>
    <row r="341" spans="1:8" ht="75" x14ac:dyDescent="0.3">
      <c r="A341" s="68" t="s">
        <v>16</v>
      </c>
      <c r="B341" s="66" t="s">
        <v>108</v>
      </c>
      <c r="C341" s="67">
        <v>100</v>
      </c>
      <c r="D341" s="98">
        <f>89661.01+2887.31+12.6</f>
        <v>92560.92</v>
      </c>
      <c r="E341" s="98">
        <f>92548.32+12.6</f>
        <v>92560.920000000013</v>
      </c>
      <c r="F341" s="28"/>
      <c r="G341" s="24"/>
      <c r="H341" s="3"/>
    </row>
    <row r="342" spans="1:8" ht="37.5" x14ac:dyDescent="0.3">
      <c r="A342" s="68" t="s">
        <v>9</v>
      </c>
      <c r="B342" s="66" t="s">
        <v>108</v>
      </c>
      <c r="C342" s="67">
        <v>200</v>
      </c>
      <c r="D342" s="117">
        <f>61571.22-11000+117.04+28.7</f>
        <v>50716.959999999999</v>
      </c>
      <c r="E342" s="98">
        <v>51215.18</v>
      </c>
      <c r="F342" s="28"/>
      <c r="G342" s="24"/>
      <c r="H342" s="3"/>
    </row>
    <row r="343" spans="1:8" ht="18.75" x14ac:dyDescent="0.3">
      <c r="A343" s="68" t="s">
        <v>10</v>
      </c>
      <c r="B343" s="66" t="s">
        <v>108</v>
      </c>
      <c r="C343" s="67">
        <v>300</v>
      </c>
      <c r="D343" s="98">
        <v>643</v>
      </c>
      <c r="E343" s="98">
        <v>643</v>
      </c>
      <c r="F343" s="28"/>
      <c r="G343" s="24"/>
      <c r="H343" s="3"/>
    </row>
    <row r="344" spans="1:8" ht="18.75" x14ac:dyDescent="0.3">
      <c r="A344" s="68" t="s">
        <v>11</v>
      </c>
      <c r="B344" s="66" t="s">
        <v>108</v>
      </c>
      <c r="C344" s="67">
        <v>800</v>
      </c>
      <c r="D344" s="98">
        <v>4642.95</v>
      </c>
      <c r="E344" s="98">
        <v>4642.95</v>
      </c>
      <c r="F344" s="28"/>
      <c r="G344" s="24"/>
      <c r="H344" s="3"/>
    </row>
    <row r="345" spans="1:8" ht="56.25" x14ac:dyDescent="0.3">
      <c r="A345" s="75" t="s">
        <v>409</v>
      </c>
      <c r="B345" s="66" t="s">
        <v>410</v>
      </c>
      <c r="C345" s="103" t="s">
        <v>452</v>
      </c>
      <c r="D345" s="98">
        <f>D346</f>
        <v>38978.75</v>
      </c>
      <c r="E345" s="98">
        <f>E346</f>
        <v>38978.75</v>
      </c>
      <c r="F345" s="28"/>
      <c r="G345" s="24"/>
      <c r="H345" s="3"/>
    </row>
    <row r="346" spans="1:8" ht="37.5" x14ac:dyDescent="0.3">
      <c r="A346" s="75" t="s">
        <v>9</v>
      </c>
      <c r="B346" s="66" t="s">
        <v>410</v>
      </c>
      <c r="C346" s="67">
        <v>200</v>
      </c>
      <c r="D346" s="98">
        <v>38978.75</v>
      </c>
      <c r="E346" s="98">
        <v>38978.75</v>
      </c>
      <c r="F346" s="28"/>
      <c r="G346" s="24"/>
      <c r="H346" s="3"/>
    </row>
    <row r="347" spans="1:8" ht="168.75" x14ac:dyDescent="0.3">
      <c r="A347" s="88" t="s">
        <v>305</v>
      </c>
      <c r="B347" s="66" t="s">
        <v>139</v>
      </c>
      <c r="C347" s="103" t="s">
        <v>452</v>
      </c>
      <c r="D347" s="98">
        <f>D348+D349+D350</f>
        <v>247276.99</v>
      </c>
      <c r="E347" s="98">
        <f>E348+E349+E350</f>
        <v>255046.18</v>
      </c>
      <c r="F347" s="28"/>
      <c r="G347" s="24"/>
      <c r="H347" s="3"/>
    </row>
    <row r="348" spans="1:8" ht="75" x14ac:dyDescent="0.3">
      <c r="A348" s="68" t="s">
        <v>16</v>
      </c>
      <c r="B348" s="66" t="s">
        <v>139</v>
      </c>
      <c r="C348" s="67">
        <v>100</v>
      </c>
      <c r="D348" s="98">
        <v>238010.16</v>
      </c>
      <c r="E348" s="98">
        <v>245623.95</v>
      </c>
      <c r="F348" s="28"/>
      <c r="G348" s="24"/>
      <c r="H348" s="3"/>
    </row>
    <row r="349" spans="1:8" ht="37.5" x14ac:dyDescent="0.3">
      <c r="A349" s="68" t="s">
        <v>9</v>
      </c>
      <c r="B349" s="66" t="s">
        <v>139</v>
      </c>
      <c r="C349" s="67">
        <v>200</v>
      </c>
      <c r="D349" s="98">
        <v>4321.33</v>
      </c>
      <c r="E349" s="98">
        <v>4321.33</v>
      </c>
      <c r="F349" s="28"/>
      <c r="G349" s="24"/>
      <c r="H349" s="3"/>
    </row>
    <row r="350" spans="1:8" ht="18.75" x14ac:dyDescent="0.3">
      <c r="A350" s="68" t="s">
        <v>11</v>
      </c>
      <c r="B350" s="66" t="s">
        <v>139</v>
      </c>
      <c r="C350" s="67">
        <v>800</v>
      </c>
      <c r="D350" s="98">
        <v>4945.5</v>
      </c>
      <c r="E350" s="98">
        <v>5100.8999999999996</v>
      </c>
      <c r="F350" s="28"/>
      <c r="G350" s="24"/>
      <c r="H350" s="3"/>
    </row>
    <row r="351" spans="1:8" ht="93.75" x14ac:dyDescent="0.3">
      <c r="A351" s="68" t="s">
        <v>401</v>
      </c>
      <c r="B351" s="66" t="s">
        <v>109</v>
      </c>
      <c r="C351" s="103" t="s">
        <v>452</v>
      </c>
      <c r="D351" s="98">
        <f>D352+D353</f>
        <v>8896.26</v>
      </c>
      <c r="E351" s="98">
        <f>E352+E353</f>
        <v>8896.26</v>
      </c>
      <c r="F351" s="28"/>
      <c r="G351" s="24"/>
      <c r="H351" s="3"/>
    </row>
    <row r="352" spans="1:8" ht="75" x14ac:dyDescent="0.3">
      <c r="A352" s="68" t="s">
        <v>16</v>
      </c>
      <c r="B352" s="66" t="s">
        <v>109</v>
      </c>
      <c r="C352" s="67">
        <v>100</v>
      </c>
      <c r="D352" s="98">
        <v>7800</v>
      </c>
      <c r="E352" s="98">
        <v>7800</v>
      </c>
      <c r="F352" s="28"/>
      <c r="G352" s="24"/>
      <c r="H352" s="3"/>
    </row>
    <row r="353" spans="1:11" ht="18.75" x14ac:dyDescent="0.3">
      <c r="A353" s="68" t="s">
        <v>10</v>
      </c>
      <c r="B353" s="66" t="s">
        <v>109</v>
      </c>
      <c r="C353" s="67">
        <v>300</v>
      </c>
      <c r="D353" s="98">
        <v>1096.26</v>
      </c>
      <c r="E353" s="98">
        <v>1096.26</v>
      </c>
      <c r="F353" s="28"/>
      <c r="G353" s="24"/>
      <c r="H353" s="3"/>
      <c r="K353" s="2">
        <v>600</v>
      </c>
    </row>
    <row r="354" spans="1:11" ht="93.75" x14ac:dyDescent="0.3">
      <c r="A354" s="75" t="s">
        <v>465</v>
      </c>
      <c r="B354" s="92" t="s">
        <v>464</v>
      </c>
      <c r="C354" s="103" t="s">
        <v>452</v>
      </c>
      <c r="D354" s="98">
        <f>D355+D356</f>
        <v>12195.34</v>
      </c>
      <c r="E354" s="98">
        <f>E355+E356</f>
        <v>16315.61</v>
      </c>
      <c r="F354" s="28"/>
      <c r="G354" s="24"/>
      <c r="H354" s="3"/>
    </row>
    <row r="355" spans="1:11" ht="75" x14ac:dyDescent="0.3">
      <c r="A355" s="68" t="s">
        <v>16</v>
      </c>
      <c r="B355" s="92" t="s">
        <v>464</v>
      </c>
      <c r="C355" s="67">
        <v>100</v>
      </c>
      <c r="D355" s="98">
        <v>9575.7000000000007</v>
      </c>
      <c r="E355" s="98">
        <v>12767.6</v>
      </c>
      <c r="F355" s="28"/>
      <c r="G355" s="24"/>
      <c r="H355" s="3"/>
    </row>
    <row r="356" spans="1:11" ht="37.5" x14ac:dyDescent="0.3">
      <c r="A356" s="68" t="s">
        <v>9</v>
      </c>
      <c r="B356" s="92" t="s">
        <v>464</v>
      </c>
      <c r="C356" s="67">
        <v>200</v>
      </c>
      <c r="D356" s="98">
        <v>2619.64</v>
      </c>
      <c r="E356" s="98">
        <v>3548.01</v>
      </c>
      <c r="F356" s="28"/>
      <c r="G356" s="24"/>
      <c r="H356" s="3"/>
    </row>
    <row r="357" spans="1:11" ht="37.5" x14ac:dyDescent="0.3">
      <c r="A357" s="69" t="s">
        <v>400</v>
      </c>
      <c r="B357" s="93" t="s">
        <v>336</v>
      </c>
      <c r="C357" s="63"/>
      <c r="D357" s="116">
        <f>D358</f>
        <v>1629.37</v>
      </c>
      <c r="E357" s="116">
        <f>E358</f>
        <v>158.51</v>
      </c>
      <c r="F357" s="28"/>
      <c r="G357" s="24"/>
      <c r="H357" s="3"/>
    </row>
    <row r="358" spans="1:11" ht="56.25" x14ac:dyDescent="0.3">
      <c r="A358" s="94" t="s">
        <v>337</v>
      </c>
      <c r="B358" s="92" t="s">
        <v>336</v>
      </c>
      <c r="C358" s="103" t="s">
        <v>452</v>
      </c>
      <c r="D358" s="98">
        <f>D359</f>
        <v>1629.37</v>
      </c>
      <c r="E358" s="98">
        <f>E359</f>
        <v>158.51</v>
      </c>
      <c r="F358" s="28"/>
      <c r="G358" s="24"/>
      <c r="H358" s="3"/>
    </row>
    <row r="359" spans="1:11" ht="37.5" x14ac:dyDescent="0.3">
      <c r="A359" s="68" t="s">
        <v>9</v>
      </c>
      <c r="B359" s="92" t="s">
        <v>336</v>
      </c>
      <c r="C359" s="67">
        <v>200</v>
      </c>
      <c r="D359" s="98">
        <v>1629.37</v>
      </c>
      <c r="E359" s="98">
        <v>158.51</v>
      </c>
      <c r="F359" s="28"/>
      <c r="G359" s="24"/>
      <c r="H359" s="3"/>
    </row>
    <row r="360" spans="1:11" ht="56.25" x14ac:dyDescent="0.3">
      <c r="A360" s="75" t="s">
        <v>421</v>
      </c>
      <c r="B360" s="92" t="s">
        <v>422</v>
      </c>
      <c r="C360" s="103" t="s">
        <v>452</v>
      </c>
      <c r="D360" s="98">
        <f>D361</f>
        <v>30232.44</v>
      </c>
      <c r="E360" s="98">
        <f>E361</f>
        <v>30232.44</v>
      </c>
      <c r="F360" s="28"/>
      <c r="G360" s="24"/>
      <c r="H360" s="3"/>
    </row>
    <row r="361" spans="1:11" ht="75" x14ac:dyDescent="0.3">
      <c r="A361" s="75" t="s">
        <v>16</v>
      </c>
      <c r="B361" s="92" t="s">
        <v>422</v>
      </c>
      <c r="C361" s="67">
        <v>200</v>
      </c>
      <c r="D361" s="98">
        <v>30232.44</v>
      </c>
      <c r="E361" s="98">
        <v>30232.44</v>
      </c>
      <c r="F361" s="28"/>
      <c r="G361" s="24"/>
      <c r="H361" s="3"/>
    </row>
    <row r="362" spans="1:11" ht="37.5" x14ac:dyDescent="0.3">
      <c r="A362" s="69" t="s">
        <v>372</v>
      </c>
      <c r="B362" s="62" t="s">
        <v>110</v>
      </c>
      <c r="C362" s="103" t="s">
        <v>452</v>
      </c>
      <c r="D362" s="116">
        <f>D363+D367</f>
        <v>41777.789999999994</v>
      </c>
      <c r="E362" s="116">
        <f>E363+E367</f>
        <v>42630.51</v>
      </c>
      <c r="F362" s="28"/>
      <c r="G362" s="24"/>
      <c r="H362" s="3"/>
    </row>
    <row r="363" spans="1:11" ht="37.5" x14ac:dyDescent="0.3">
      <c r="A363" s="68" t="s">
        <v>96</v>
      </c>
      <c r="B363" s="66" t="s">
        <v>111</v>
      </c>
      <c r="C363" s="103" t="s">
        <v>452</v>
      </c>
      <c r="D363" s="98">
        <f>D364+D365+D366</f>
        <v>41731.899999999994</v>
      </c>
      <c r="E363" s="98">
        <f>E364+E365+E366</f>
        <v>42584.62</v>
      </c>
      <c r="F363" s="28"/>
      <c r="G363" s="24"/>
      <c r="H363" s="3"/>
    </row>
    <row r="364" spans="1:11" ht="75" x14ac:dyDescent="0.3">
      <c r="A364" s="68" t="s">
        <v>16</v>
      </c>
      <c r="B364" s="66" t="s">
        <v>111</v>
      </c>
      <c r="C364" s="67">
        <v>100</v>
      </c>
      <c r="D364" s="98">
        <f>36741.17+0.6+253.11</f>
        <v>36994.879999999997</v>
      </c>
      <c r="E364" s="98">
        <f>37526.54+253.11</f>
        <v>37779.65</v>
      </c>
      <c r="F364" s="28"/>
      <c r="G364" s="24"/>
      <c r="H364" s="3"/>
    </row>
    <row r="365" spans="1:11" ht="37.5" x14ac:dyDescent="0.3">
      <c r="A365" s="68" t="s">
        <v>9</v>
      </c>
      <c r="B365" s="66" t="s">
        <v>111</v>
      </c>
      <c r="C365" s="67">
        <v>200</v>
      </c>
      <c r="D365" s="98">
        <v>4443.5200000000004</v>
      </c>
      <c r="E365" s="98">
        <v>4511.47</v>
      </c>
      <c r="F365" s="28"/>
      <c r="G365" s="24"/>
      <c r="H365" s="3"/>
    </row>
    <row r="366" spans="1:11" ht="18.75" x14ac:dyDescent="0.3">
      <c r="A366" s="68" t="s">
        <v>11</v>
      </c>
      <c r="B366" s="66" t="s">
        <v>111</v>
      </c>
      <c r="C366" s="67">
        <v>800</v>
      </c>
      <c r="D366" s="98">
        <v>293.5</v>
      </c>
      <c r="E366" s="98">
        <v>293.5</v>
      </c>
      <c r="F366" s="28"/>
      <c r="G366" s="24"/>
      <c r="H366" s="3"/>
    </row>
    <row r="367" spans="1:11" ht="112.5" x14ac:dyDescent="0.3">
      <c r="A367" s="72" t="s">
        <v>338</v>
      </c>
      <c r="B367" s="66" t="s">
        <v>339</v>
      </c>
      <c r="C367" s="103" t="s">
        <v>452</v>
      </c>
      <c r="D367" s="98">
        <f>D368</f>
        <v>45.89</v>
      </c>
      <c r="E367" s="98">
        <f>E368</f>
        <v>45.89</v>
      </c>
      <c r="F367" s="28"/>
      <c r="G367" s="24"/>
      <c r="H367" s="3"/>
    </row>
    <row r="368" spans="1:11" ht="75" x14ac:dyDescent="0.3">
      <c r="A368" s="68" t="s">
        <v>16</v>
      </c>
      <c r="B368" s="66" t="s">
        <v>339</v>
      </c>
      <c r="C368" s="67">
        <v>100</v>
      </c>
      <c r="D368" s="98">
        <v>45.89</v>
      </c>
      <c r="E368" s="98">
        <v>45.89</v>
      </c>
      <c r="F368" s="28"/>
      <c r="G368" s="24"/>
      <c r="H368" s="3"/>
    </row>
    <row r="369" spans="1:8" ht="37.5" x14ac:dyDescent="0.3">
      <c r="A369" s="69" t="s">
        <v>373</v>
      </c>
      <c r="B369" s="62" t="s">
        <v>112</v>
      </c>
      <c r="C369" s="103" t="s">
        <v>452</v>
      </c>
      <c r="D369" s="116">
        <f>D372+D370</f>
        <v>2342.14</v>
      </c>
      <c r="E369" s="116">
        <f>E372+E370</f>
        <v>2342.8200000000002</v>
      </c>
      <c r="F369" s="28"/>
      <c r="G369" s="24"/>
      <c r="H369" s="3"/>
    </row>
    <row r="370" spans="1:8" ht="18.75" x14ac:dyDescent="0.3">
      <c r="A370" s="68" t="s">
        <v>97</v>
      </c>
      <c r="B370" s="66" t="s">
        <v>113</v>
      </c>
      <c r="C370" s="103" t="s">
        <v>452</v>
      </c>
      <c r="D370" s="98">
        <f>D371</f>
        <v>160</v>
      </c>
      <c r="E370" s="98">
        <f>E371</f>
        <v>160</v>
      </c>
      <c r="F370" s="28"/>
      <c r="G370" s="24"/>
      <c r="H370" s="3"/>
    </row>
    <row r="371" spans="1:8" ht="37.5" x14ac:dyDescent="0.3">
      <c r="A371" s="68" t="s">
        <v>9</v>
      </c>
      <c r="B371" s="66" t="s">
        <v>113</v>
      </c>
      <c r="C371" s="67">
        <v>200</v>
      </c>
      <c r="D371" s="98">
        <v>160</v>
      </c>
      <c r="E371" s="98">
        <v>160</v>
      </c>
      <c r="F371" s="28"/>
      <c r="G371" s="24"/>
      <c r="H371" s="3"/>
    </row>
    <row r="372" spans="1:8" ht="37.5" x14ac:dyDescent="0.3">
      <c r="A372" s="68" t="s">
        <v>57</v>
      </c>
      <c r="B372" s="66" t="s">
        <v>114</v>
      </c>
      <c r="C372" s="103" t="s">
        <v>452</v>
      </c>
      <c r="D372" s="98">
        <f>D373+D374+D375</f>
        <v>2182.14</v>
      </c>
      <c r="E372" s="98">
        <f>E373+E374+E375</f>
        <v>2182.8200000000002</v>
      </c>
      <c r="F372" s="28"/>
      <c r="G372" s="24"/>
      <c r="H372" s="3"/>
    </row>
    <row r="373" spans="1:8" ht="75" x14ac:dyDescent="0.3">
      <c r="A373" s="68" t="s">
        <v>16</v>
      </c>
      <c r="B373" s="66" t="s">
        <v>114</v>
      </c>
      <c r="C373" s="67">
        <v>100</v>
      </c>
      <c r="D373" s="98">
        <f>1754.92+43.75</f>
        <v>1798.67</v>
      </c>
      <c r="E373" s="98">
        <f>1754.92+43.75</f>
        <v>1798.67</v>
      </c>
      <c r="F373" s="28"/>
      <c r="G373" s="24"/>
      <c r="H373" s="3"/>
    </row>
    <row r="374" spans="1:8" ht="37.5" x14ac:dyDescent="0.3">
      <c r="A374" s="68" t="s">
        <v>9</v>
      </c>
      <c r="B374" s="66" t="s">
        <v>114</v>
      </c>
      <c r="C374" s="67">
        <v>200</v>
      </c>
      <c r="D374" s="98">
        <v>381.37</v>
      </c>
      <c r="E374" s="98">
        <v>382.05</v>
      </c>
      <c r="F374" s="28"/>
      <c r="G374" s="24"/>
      <c r="H374" s="3"/>
    </row>
    <row r="375" spans="1:8" ht="18.75" x14ac:dyDescent="0.3">
      <c r="A375" s="68" t="s">
        <v>11</v>
      </c>
      <c r="B375" s="66" t="s">
        <v>114</v>
      </c>
      <c r="C375" s="67">
        <v>800</v>
      </c>
      <c r="D375" s="98">
        <v>2.1</v>
      </c>
      <c r="E375" s="98">
        <v>2.1</v>
      </c>
      <c r="F375" s="28"/>
      <c r="G375" s="24"/>
      <c r="H375" s="3"/>
    </row>
    <row r="376" spans="1:8" ht="37.5" x14ac:dyDescent="0.3">
      <c r="A376" s="69" t="s">
        <v>374</v>
      </c>
      <c r="B376" s="62" t="s">
        <v>115</v>
      </c>
      <c r="C376" s="103" t="s">
        <v>452</v>
      </c>
      <c r="D376" s="116">
        <f>D377</f>
        <v>5448.56</v>
      </c>
      <c r="E376" s="116">
        <f>E377</f>
        <v>2041.6599999999999</v>
      </c>
      <c r="F376" s="28"/>
      <c r="G376" s="24"/>
      <c r="H376" s="3"/>
    </row>
    <row r="377" spans="1:8" ht="37.5" x14ac:dyDescent="0.3">
      <c r="A377" s="68" t="s">
        <v>57</v>
      </c>
      <c r="B377" s="66" t="s">
        <v>116</v>
      </c>
      <c r="C377" s="103" t="s">
        <v>452</v>
      </c>
      <c r="D377" s="98">
        <f>D378+D379+D380</f>
        <v>5448.56</v>
      </c>
      <c r="E377" s="98">
        <f>E378+E379+E380</f>
        <v>2041.6599999999999</v>
      </c>
      <c r="F377" s="28"/>
      <c r="G377" s="24"/>
      <c r="H377" s="3"/>
    </row>
    <row r="378" spans="1:8" ht="75" x14ac:dyDescent="0.3">
      <c r="A378" s="68" t="s">
        <v>16</v>
      </c>
      <c r="B378" s="66" t="s">
        <v>116</v>
      </c>
      <c r="C378" s="67">
        <v>100</v>
      </c>
      <c r="D378" s="98">
        <f>2968.94+37.5</f>
        <v>3006.44</v>
      </c>
      <c r="E378" s="98">
        <f>2968.94-1715.9+37.5</f>
        <v>1290.54</v>
      </c>
      <c r="F378" s="28"/>
      <c r="G378" s="24"/>
      <c r="H378" s="3"/>
    </row>
    <row r="379" spans="1:8" ht="37.5" x14ac:dyDescent="0.3">
      <c r="A379" s="68" t="s">
        <v>9</v>
      </c>
      <c r="B379" s="66" t="s">
        <v>116</v>
      </c>
      <c r="C379" s="67">
        <v>200</v>
      </c>
      <c r="D379" s="98">
        <v>2406.02</v>
      </c>
      <c r="E379" s="98">
        <f>2411.92-1696.9</f>
        <v>715.02</v>
      </c>
      <c r="F379" s="28"/>
      <c r="G379" s="24"/>
      <c r="H379" s="3"/>
    </row>
    <row r="380" spans="1:8" ht="18.75" x14ac:dyDescent="0.3">
      <c r="A380" s="68" t="s">
        <v>11</v>
      </c>
      <c r="B380" s="66" t="s">
        <v>116</v>
      </c>
      <c r="C380" s="67">
        <v>800</v>
      </c>
      <c r="D380" s="98">
        <v>36.1</v>
      </c>
      <c r="E380" s="98">
        <v>36.1</v>
      </c>
      <c r="F380" s="28"/>
      <c r="G380" s="24"/>
      <c r="H380" s="3"/>
    </row>
    <row r="381" spans="1:8" ht="37.5" x14ac:dyDescent="0.3">
      <c r="A381" s="69" t="s">
        <v>375</v>
      </c>
      <c r="B381" s="62" t="s">
        <v>117</v>
      </c>
      <c r="C381" s="103" t="s">
        <v>452</v>
      </c>
      <c r="D381" s="116">
        <f>D382+D384</f>
        <v>5329</v>
      </c>
      <c r="E381" s="116">
        <f>E382+E384</f>
        <v>4077.75</v>
      </c>
      <c r="F381" s="28"/>
      <c r="G381" s="24"/>
      <c r="H381" s="3"/>
    </row>
    <row r="382" spans="1:8" ht="37.5" x14ac:dyDescent="0.3">
      <c r="A382" s="68" t="s">
        <v>98</v>
      </c>
      <c r="B382" s="66" t="s">
        <v>118</v>
      </c>
      <c r="C382" s="103" t="s">
        <v>452</v>
      </c>
      <c r="D382" s="98">
        <f>D383</f>
        <v>624</v>
      </c>
      <c r="E382" s="98">
        <f>E383</f>
        <v>459</v>
      </c>
      <c r="F382" s="28"/>
      <c r="G382" s="24"/>
      <c r="H382" s="3"/>
    </row>
    <row r="383" spans="1:8" ht="37.5" x14ac:dyDescent="0.3">
      <c r="A383" s="68" t="s">
        <v>9</v>
      </c>
      <c r="B383" s="66" t="s">
        <v>118</v>
      </c>
      <c r="C383" s="67">
        <v>200</v>
      </c>
      <c r="D383" s="98">
        <v>624</v>
      </c>
      <c r="E383" s="98">
        <f>624-165</f>
        <v>459</v>
      </c>
      <c r="F383" s="28"/>
      <c r="G383" s="24"/>
      <c r="H383" s="3"/>
    </row>
    <row r="384" spans="1:8" ht="37.5" x14ac:dyDescent="0.3">
      <c r="A384" s="75" t="s">
        <v>137</v>
      </c>
      <c r="B384" s="66" t="s">
        <v>119</v>
      </c>
      <c r="C384" s="103" t="s">
        <v>452</v>
      </c>
      <c r="D384" s="98">
        <f>D386+D387+D385</f>
        <v>4705</v>
      </c>
      <c r="E384" s="98">
        <f>E386+E387+E385</f>
        <v>3618.75</v>
      </c>
      <c r="F384" s="28"/>
      <c r="G384" s="24"/>
      <c r="H384" s="3"/>
    </row>
    <row r="385" spans="1:8" ht="75" x14ac:dyDescent="0.3">
      <c r="A385" s="68" t="s">
        <v>16</v>
      </c>
      <c r="B385" s="66" t="s">
        <v>119</v>
      </c>
      <c r="C385" s="67">
        <v>100</v>
      </c>
      <c r="D385" s="98">
        <v>54.3</v>
      </c>
      <c r="E385" s="98">
        <v>54.3</v>
      </c>
      <c r="F385" s="28"/>
      <c r="G385" s="24"/>
      <c r="H385" s="3"/>
    </row>
    <row r="386" spans="1:8" ht="37.5" x14ac:dyDescent="0.3">
      <c r="A386" s="68" t="s">
        <v>9</v>
      </c>
      <c r="B386" s="66" t="s">
        <v>119</v>
      </c>
      <c r="C386" s="67">
        <v>200</v>
      </c>
      <c r="D386" s="98">
        <v>3786.7</v>
      </c>
      <c r="E386" s="98">
        <f>3786.7-1086.25</f>
        <v>2700.45</v>
      </c>
      <c r="F386" s="28"/>
      <c r="G386" s="24"/>
      <c r="H386" s="3"/>
    </row>
    <row r="387" spans="1:8" ht="18.75" x14ac:dyDescent="0.3">
      <c r="A387" s="75" t="s">
        <v>10</v>
      </c>
      <c r="B387" s="66" t="s">
        <v>119</v>
      </c>
      <c r="C387" s="67">
        <v>300</v>
      </c>
      <c r="D387" s="98">
        <v>864</v>
      </c>
      <c r="E387" s="98">
        <v>864</v>
      </c>
      <c r="F387" s="28"/>
      <c r="G387" s="24"/>
      <c r="H387" s="3"/>
    </row>
    <row r="388" spans="1:8" ht="56.25" x14ac:dyDescent="0.3">
      <c r="A388" s="69" t="s">
        <v>376</v>
      </c>
      <c r="B388" s="62" t="s">
        <v>120</v>
      </c>
      <c r="C388" s="103" t="s">
        <v>452</v>
      </c>
      <c r="D388" s="116">
        <f>D389+D393+D395</f>
        <v>20032.120000000003</v>
      </c>
      <c r="E388" s="116">
        <f>E389+E393+E395</f>
        <v>20042.93</v>
      </c>
      <c r="F388" s="28"/>
      <c r="G388" s="24"/>
      <c r="H388" s="3"/>
    </row>
    <row r="389" spans="1:8" ht="37.5" x14ac:dyDescent="0.3">
      <c r="A389" s="68" t="s">
        <v>14</v>
      </c>
      <c r="B389" s="66" t="s">
        <v>121</v>
      </c>
      <c r="C389" s="103" t="s">
        <v>452</v>
      </c>
      <c r="D389" s="98">
        <f>D390+D391+D392</f>
        <v>567.93000000000006</v>
      </c>
      <c r="E389" s="98">
        <f>E390+E391+E392</f>
        <v>567.93000000000006</v>
      </c>
      <c r="F389" s="28"/>
      <c r="G389" s="24"/>
      <c r="H389" s="3"/>
    </row>
    <row r="390" spans="1:8" ht="75" x14ac:dyDescent="0.3">
      <c r="A390" s="68" t="s">
        <v>16</v>
      </c>
      <c r="B390" s="66" t="s">
        <v>121</v>
      </c>
      <c r="C390" s="67">
        <v>100</v>
      </c>
      <c r="D390" s="98">
        <v>127.42</v>
      </c>
      <c r="E390" s="98">
        <v>127.42</v>
      </c>
      <c r="F390" s="28"/>
      <c r="G390" s="24"/>
      <c r="H390" s="3"/>
    </row>
    <row r="391" spans="1:8" ht="37.5" x14ac:dyDescent="0.3">
      <c r="A391" s="68" t="s">
        <v>9</v>
      </c>
      <c r="B391" s="66" t="s">
        <v>121</v>
      </c>
      <c r="C391" s="67">
        <v>200</v>
      </c>
      <c r="D391" s="98">
        <v>436.66</v>
      </c>
      <c r="E391" s="98">
        <v>436.66</v>
      </c>
      <c r="F391" s="28"/>
      <c r="G391" s="24"/>
      <c r="H391" s="3"/>
    </row>
    <row r="392" spans="1:8" ht="18.75" x14ac:dyDescent="0.3">
      <c r="A392" s="68" t="s">
        <v>11</v>
      </c>
      <c r="B392" s="66" t="s">
        <v>121</v>
      </c>
      <c r="C392" s="67">
        <v>800</v>
      </c>
      <c r="D392" s="98">
        <v>3.85</v>
      </c>
      <c r="E392" s="98">
        <v>3.85</v>
      </c>
      <c r="F392" s="28"/>
      <c r="G392" s="24"/>
      <c r="H392" s="3"/>
    </row>
    <row r="393" spans="1:8" ht="75" x14ac:dyDescent="0.3">
      <c r="A393" s="68" t="s">
        <v>16</v>
      </c>
      <c r="B393" s="66" t="s">
        <v>122</v>
      </c>
      <c r="C393" s="103" t="s">
        <v>452</v>
      </c>
      <c r="D393" s="98">
        <f>D394</f>
        <v>4944.29</v>
      </c>
      <c r="E393" s="98">
        <f>E394</f>
        <v>4944.29</v>
      </c>
      <c r="F393" s="28"/>
      <c r="G393" s="24"/>
      <c r="H393" s="3"/>
    </row>
    <row r="394" spans="1:8" ht="37.5" x14ac:dyDescent="0.3">
      <c r="A394" s="68" t="s">
        <v>26</v>
      </c>
      <c r="B394" s="66" t="s">
        <v>122</v>
      </c>
      <c r="C394" s="67">
        <v>100</v>
      </c>
      <c r="D394" s="98">
        <v>4944.29</v>
      </c>
      <c r="E394" s="98">
        <v>4944.29</v>
      </c>
      <c r="F394" s="28"/>
      <c r="G394" s="24"/>
      <c r="H394" s="3"/>
    </row>
    <row r="395" spans="1:8" ht="37.5" x14ac:dyDescent="0.3">
      <c r="A395" s="68" t="s">
        <v>57</v>
      </c>
      <c r="B395" s="66" t="s">
        <v>123</v>
      </c>
      <c r="C395" s="103" t="s">
        <v>452</v>
      </c>
      <c r="D395" s="98">
        <f>D396+D397+D398</f>
        <v>14519.900000000001</v>
      </c>
      <c r="E395" s="98">
        <f>E396+E397+E398</f>
        <v>14530.710000000001</v>
      </c>
      <c r="F395" s="28"/>
      <c r="G395" s="24"/>
      <c r="H395" s="3"/>
    </row>
    <row r="396" spans="1:8" ht="75" x14ac:dyDescent="0.3">
      <c r="A396" s="68" t="s">
        <v>16</v>
      </c>
      <c r="B396" s="66" t="s">
        <v>123</v>
      </c>
      <c r="C396" s="67">
        <v>100</v>
      </c>
      <c r="D396" s="98">
        <f>12512.52+6.25</f>
        <v>12518.77</v>
      </c>
      <c r="E396" s="98">
        <f>12512.52+6.25</f>
        <v>12518.77</v>
      </c>
      <c r="F396" s="28"/>
      <c r="G396" s="24"/>
      <c r="H396" s="3"/>
    </row>
    <row r="397" spans="1:8" ht="37.5" x14ac:dyDescent="0.3">
      <c r="A397" s="68" t="s">
        <v>9</v>
      </c>
      <c r="B397" s="66" t="s">
        <v>123</v>
      </c>
      <c r="C397" s="67">
        <v>200</v>
      </c>
      <c r="D397" s="98">
        <v>1988.13</v>
      </c>
      <c r="E397" s="98">
        <v>1998.94</v>
      </c>
      <c r="F397" s="28"/>
      <c r="G397" s="24"/>
      <c r="H397" s="3"/>
    </row>
    <row r="398" spans="1:8" ht="18.75" x14ac:dyDescent="0.3">
      <c r="A398" s="68" t="s">
        <v>11</v>
      </c>
      <c r="B398" s="66" t="s">
        <v>123</v>
      </c>
      <c r="C398" s="67">
        <v>800</v>
      </c>
      <c r="D398" s="98">
        <v>13</v>
      </c>
      <c r="E398" s="98">
        <v>13</v>
      </c>
      <c r="F398" s="28"/>
      <c r="G398" s="24"/>
      <c r="H398" s="3"/>
    </row>
    <row r="399" spans="1:8" ht="37.5" x14ac:dyDescent="0.3">
      <c r="A399" s="69" t="s">
        <v>377</v>
      </c>
      <c r="B399" s="62" t="s">
        <v>124</v>
      </c>
      <c r="C399" s="103" t="s">
        <v>452</v>
      </c>
      <c r="D399" s="116">
        <f>D400+D407</f>
        <v>30335.16</v>
      </c>
      <c r="E399" s="116">
        <f>E400+E407</f>
        <v>31341.54</v>
      </c>
      <c r="F399" s="28"/>
      <c r="G399" s="24"/>
      <c r="H399" s="3"/>
    </row>
    <row r="400" spans="1:8" ht="18.75" x14ac:dyDescent="0.3">
      <c r="A400" s="69" t="s">
        <v>404</v>
      </c>
      <c r="B400" s="66" t="s">
        <v>455</v>
      </c>
      <c r="C400" s="103" t="s">
        <v>452</v>
      </c>
      <c r="D400" s="116">
        <f>D401+D403+D405</f>
        <v>28616.55</v>
      </c>
      <c r="E400" s="116">
        <f>E401+E403+E405</f>
        <v>29622.93</v>
      </c>
      <c r="F400" s="28"/>
      <c r="G400" s="24"/>
      <c r="H400" s="3"/>
    </row>
    <row r="401" spans="1:8" ht="37.5" x14ac:dyDescent="0.3">
      <c r="A401" s="68" t="s">
        <v>149</v>
      </c>
      <c r="B401" s="66" t="s">
        <v>203</v>
      </c>
      <c r="C401" s="103" t="s">
        <v>452</v>
      </c>
      <c r="D401" s="98">
        <f>D402</f>
        <v>14015.16</v>
      </c>
      <c r="E401" s="98">
        <f>E402</f>
        <v>14575.35</v>
      </c>
      <c r="F401" s="28"/>
      <c r="G401" s="24"/>
      <c r="H401" s="3"/>
    </row>
    <row r="402" spans="1:8" ht="18.75" x14ac:dyDescent="0.3">
      <c r="A402" s="68" t="s">
        <v>10</v>
      </c>
      <c r="B402" s="66" t="s">
        <v>203</v>
      </c>
      <c r="C402" s="67">
        <v>300</v>
      </c>
      <c r="D402" s="98">
        <v>14015.16</v>
      </c>
      <c r="E402" s="98">
        <v>14575.35</v>
      </c>
      <c r="F402" s="28"/>
      <c r="G402" s="24"/>
      <c r="H402" s="3"/>
    </row>
    <row r="403" spans="1:8" ht="56.25" x14ac:dyDescent="0.3">
      <c r="A403" s="68" t="s">
        <v>150</v>
      </c>
      <c r="B403" s="66" t="s">
        <v>204</v>
      </c>
      <c r="C403" s="103" t="s">
        <v>452</v>
      </c>
      <c r="D403" s="98">
        <f>D404</f>
        <v>14001.39</v>
      </c>
      <c r="E403" s="98">
        <f>E404</f>
        <v>14447.58</v>
      </c>
      <c r="F403" s="28"/>
      <c r="G403" s="24"/>
      <c r="H403" s="3"/>
    </row>
    <row r="404" spans="1:8" ht="18.75" x14ac:dyDescent="0.3">
      <c r="A404" s="68" t="s">
        <v>10</v>
      </c>
      <c r="B404" s="66" t="s">
        <v>204</v>
      </c>
      <c r="C404" s="67">
        <v>300</v>
      </c>
      <c r="D404" s="98">
        <v>14001.39</v>
      </c>
      <c r="E404" s="98">
        <v>14447.58</v>
      </c>
      <c r="F404" s="28"/>
      <c r="G404" s="24"/>
      <c r="H404" s="3"/>
    </row>
    <row r="405" spans="1:8" ht="18.75" x14ac:dyDescent="0.3">
      <c r="A405" s="68" t="s">
        <v>151</v>
      </c>
      <c r="B405" s="66" t="s">
        <v>152</v>
      </c>
      <c r="C405" s="103" t="s">
        <v>452</v>
      </c>
      <c r="D405" s="98">
        <f>D406</f>
        <v>600</v>
      </c>
      <c r="E405" s="98">
        <f>E406</f>
        <v>600</v>
      </c>
      <c r="F405" s="28"/>
      <c r="G405" s="24"/>
      <c r="H405" s="3"/>
    </row>
    <row r="406" spans="1:8" ht="18.75" x14ac:dyDescent="0.3">
      <c r="A406" s="68" t="s">
        <v>10</v>
      </c>
      <c r="B406" s="66" t="s">
        <v>152</v>
      </c>
      <c r="C406" s="67">
        <v>300</v>
      </c>
      <c r="D406" s="98">
        <v>600</v>
      </c>
      <c r="E406" s="98">
        <v>600</v>
      </c>
      <c r="F406" s="28"/>
      <c r="G406" s="24"/>
      <c r="H406" s="3"/>
    </row>
    <row r="407" spans="1:8" ht="37.5" x14ac:dyDescent="0.3">
      <c r="A407" s="68" t="s">
        <v>153</v>
      </c>
      <c r="B407" s="66" t="s">
        <v>125</v>
      </c>
      <c r="C407" s="103" t="s">
        <v>452</v>
      </c>
      <c r="D407" s="98">
        <f>D408+D409</f>
        <v>1718.6100000000001</v>
      </c>
      <c r="E407" s="98">
        <f>E408+E409</f>
        <v>1718.6100000000001</v>
      </c>
      <c r="F407" s="28"/>
      <c r="G407" s="24"/>
      <c r="H407" s="3"/>
    </row>
    <row r="408" spans="1:8" ht="75" x14ac:dyDescent="0.3">
      <c r="A408" s="68" t="s">
        <v>16</v>
      </c>
      <c r="B408" s="66" t="s">
        <v>125</v>
      </c>
      <c r="C408" s="67">
        <v>100</v>
      </c>
      <c r="D408" s="98">
        <v>1652.24</v>
      </c>
      <c r="E408" s="98">
        <v>1652.24</v>
      </c>
      <c r="F408" s="28"/>
      <c r="G408" s="24"/>
      <c r="H408" s="3"/>
    </row>
    <row r="409" spans="1:8" ht="37.5" x14ac:dyDescent="0.3">
      <c r="A409" s="68" t="s">
        <v>9</v>
      </c>
      <c r="B409" s="66" t="s">
        <v>125</v>
      </c>
      <c r="C409" s="67">
        <v>200</v>
      </c>
      <c r="D409" s="98">
        <v>66.37</v>
      </c>
      <c r="E409" s="98">
        <v>66.37</v>
      </c>
      <c r="F409" s="28"/>
      <c r="G409" s="24"/>
      <c r="H409" s="3"/>
    </row>
    <row r="410" spans="1:8" ht="93.75" x14ac:dyDescent="0.3">
      <c r="A410" s="83" t="s">
        <v>307</v>
      </c>
      <c r="B410" s="62" t="s">
        <v>205</v>
      </c>
      <c r="C410" s="103" t="s">
        <v>452</v>
      </c>
      <c r="D410" s="116">
        <f>D411</f>
        <v>12700</v>
      </c>
      <c r="E410" s="116">
        <f>E411</f>
        <v>12700</v>
      </c>
      <c r="F410" s="28"/>
      <c r="G410" s="24"/>
      <c r="H410" s="3"/>
    </row>
    <row r="411" spans="1:8" ht="56.25" x14ac:dyDescent="0.3">
      <c r="A411" s="68" t="s">
        <v>206</v>
      </c>
      <c r="B411" s="66" t="s">
        <v>207</v>
      </c>
      <c r="C411" s="103" t="s">
        <v>452</v>
      </c>
      <c r="D411" s="98">
        <f>D412+D416</f>
        <v>12700</v>
      </c>
      <c r="E411" s="98">
        <f>E412+E416</f>
        <v>12700</v>
      </c>
      <c r="F411" s="28"/>
      <c r="G411" s="24"/>
      <c r="H411" s="3"/>
    </row>
    <row r="412" spans="1:8" ht="37.5" x14ac:dyDescent="0.3">
      <c r="A412" s="68" t="s">
        <v>29</v>
      </c>
      <c r="B412" s="66" t="s">
        <v>208</v>
      </c>
      <c r="C412" s="103" t="s">
        <v>452</v>
      </c>
      <c r="D412" s="98">
        <f>D413+D414+D415</f>
        <v>1514.36</v>
      </c>
      <c r="E412" s="98">
        <f>E413+E414+E415</f>
        <v>1514.36</v>
      </c>
      <c r="F412" s="28"/>
      <c r="G412" s="24"/>
      <c r="H412" s="3"/>
    </row>
    <row r="413" spans="1:8" ht="75" x14ac:dyDescent="0.3">
      <c r="A413" s="68" t="s">
        <v>16</v>
      </c>
      <c r="B413" s="66" t="s">
        <v>208</v>
      </c>
      <c r="C413" s="67">
        <v>100</v>
      </c>
      <c r="D413" s="98">
        <v>362.11</v>
      </c>
      <c r="E413" s="98">
        <v>361.96</v>
      </c>
      <c r="F413" s="28"/>
      <c r="G413" s="24"/>
      <c r="H413" s="3"/>
    </row>
    <row r="414" spans="1:8" ht="37.5" x14ac:dyDescent="0.3">
      <c r="A414" s="68" t="s">
        <v>9</v>
      </c>
      <c r="B414" s="66" t="s">
        <v>208</v>
      </c>
      <c r="C414" s="67">
        <v>200</v>
      </c>
      <c r="D414" s="98">
        <v>1148.6400000000001</v>
      </c>
      <c r="E414" s="98">
        <v>1148.79</v>
      </c>
      <c r="F414" s="28"/>
      <c r="G414" s="24"/>
      <c r="H414" s="3"/>
    </row>
    <row r="415" spans="1:8" ht="18.75" x14ac:dyDescent="0.3">
      <c r="A415" s="68" t="s">
        <v>11</v>
      </c>
      <c r="B415" s="66" t="s">
        <v>208</v>
      </c>
      <c r="C415" s="67">
        <v>800</v>
      </c>
      <c r="D415" s="98">
        <v>3.61</v>
      </c>
      <c r="E415" s="98">
        <v>3.61</v>
      </c>
      <c r="F415" s="28"/>
      <c r="G415" s="24"/>
      <c r="H415" s="3"/>
    </row>
    <row r="416" spans="1:8" ht="37.5" x14ac:dyDescent="0.3">
      <c r="A416" s="72" t="s">
        <v>30</v>
      </c>
      <c r="B416" s="66" t="s">
        <v>209</v>
      </c>
      <c r="C416" s="103" t="s">
        <v>452</v>
      </c>
      <c r="D416" s="98">
        <f>D417</f>
        <v>11185.64</v>
      </c>
      <c r="E416" s="98">
        <f>E417</f>
        <v>11185.64</v>
      </c>
      <c r="F416" s="28"/>
      <c r="G416" s="24"/>
      <c r="H416" s="3"/>
    </row>
    <row r="417" spans="1:8" ht="75" x14ac:dyDescent="0.3">
      <c r="A417" s="68" t="s">
        <v>16</v>
      </c>
      <c r="B417" s="66" t="s">
        <v>209</v>
      </c>
      <c r="C417" s="67">
        <v>100</v>
      </c>
      <c r="D417" s="98">
        <v>11185.64</v>
      </c>
      <c r="E417" s="98">
        <v>11185.64</v>
      </c>
      <c r="F417" s="28"/>
      <c r="G417" s="24"/>
      <c r="H417" s="3"/>
    </row>
    <row r="418" spans="1:8" ht="56.25" x14ac:dyDescent="0.3">
      <c r="A418" s="69" t="s">
        <v>236</v>
      </c>
      <c r="B418" s="66"/>
      <c r="C418" s="103" t="s">
        <v>452</v>
      </c>
      <c r="D418" s="98"/>
      <c r="E418" s="98"/>
      <c r="F418" s="28"/>
      <c r="G418" s="24"/>
      <c r="H418" s="3"/>
    </row>
    <row r="419" spans="1:8" ht="37.5" x14ac:dyDescent="0.3">
      <c r="A419" s="83" t="s">
        <v>35</v>
      </c>
      <c r="B419" s="62" t="s">
        <v>68</v>
      </c>
      <c r="C419" s="103" t="s">
        <v>452</v>
      </c>
      <c r="D419" s="116">
        <f>D420+D425+D432</f>
        <v>6349</v>
      </c>
      <c r="E419" s="116">
        <f>E420+E425+E432</f>
        <v>6349</v>
      </c>
      <c r="F419" s="14" t="e">
        <f>F420+F425</f>
        <v>#REF!</v>
      </c>
      <c r="G419" s="14">
        <f>G420+G425</f>
        <v>2451.08</v>
      </c>
      <c r="H419" s="3"/>
    </row>
    <row r="420" spans="1:8" ht="37.5" x14ac:dyDescent="0.3">
      <c r="A420" s="84" t="s">
        <v>402</v>
      </c>
      <c r="B420" s="66" t="s">
        <v>67</v>
      </c>
      <c r="C420" s="103" t="s">
        <v>452</v>
      </c>
      <c r="D420" s="98">
        <f>D421+D423</f>
        <v>1499.8</v>
      </c>
      <c r="E420" s="98">
        <f>E421+E423</f>
        <v>1499.8</v>
      </c>
      <c r="F420" s="14" t="e">
        <f>F421+F423+#REF!</f>
        <v>#REF!</v>
      </c>
      <c r="G420" s="14">
        <v>1415.6000000000001</v>
      </c>
      <c r="H420" s="3"/>
    </row>
    <row r="421" spans="1:8" ht="37.5" x14ac:dyDescent="0.3">
      <c r="A421" s="68" t="s">
        <v>29</v>
      </c>
      <c r="B421" s="66" t="s">
        <v>69</v>
      </c>
      <c r="C421" s="103" t="s">
        <v>452</v>
      </c>
      <c r="D421" s="98">
        <f>D422</f>
        <v>41.56</v>
      </c>
      <c r="E421" s="98">
        <f>E422</f>
        <v>41.56</v>
      </c>
      <c r="F421" s="14">
        <v>294.18</v>
      </c>
      <c r="G421" s="14">
        <v>58.940000000000005</v>
      </c>
      <c r="H421" s="3"/>
    </row>
    <row r="422" spans="1:8" ht="75" x14ac:dyDescent="0.3">
      <c r="A422" s="72" t="s">
        <v>8</v>
      </c>
      <c r="B422" s="66" t="s">
        <v>69</v>
      </c>
      <c r="C422" s="67" t="s">
        <v>2</v>
      </c>
      <c r="D422" s="98">
        <v>41.56</v>
      </c>
      <c r="E422" s="98">
        <v>41.56</v>
      </c>
      <c r="F422" s="14">
        <v>58.17</v>
      </c>
      <c r="G422" s="14">
        <v>58.17</v>
      </c>
      <c r="H422" s="3"/>
    </row>
    <row r="423" spans="1:8" ht="37.5" x14ac:dyDescent="0.3">
      <c r="A423" s="72" t="s">
        <v>30</v>
      </c>
      <c r="B423" s="66" t="s">
        <v>70</v>
      </c>
      <c r="C423" s="103" t="s">
        <v>452</v>
      </c>
      <c r="D423" s="98">
        <f>D424</f>
        <v>1458.24</v>
      </c>
      <c r="E423" s="98">
        <f>E424</f>
        <v>1458.24</v>
      </c>
      <c r="F423" s="14">
        <v>1356.66</v>
      </c>
      <c r="G423" s="14">
        <v>1356.66</v>
      </c>
      <c r="H423" s="3"/>
    </row>
    <row r="424" spans="1:8" ht="75" x14ac:dyDescent="0.3">
      <c r="A424" s="72" t="s">
        <v>8</v>
      </c>
      <c r="B424" s="66" t="s">
        <v>70</v>
      </c>
      <c r="C424" s="67" t="s">
        <v>2</v>
      </c>
      <c r="D424" s="98">
        <v>1458.24</v>
      </c>
      <c r="E424" s="98">
        <v>1458.24</v>
      </c>
      <c r="F424" s="14">
        <v>1356.66</v>
      </c>
      <c r="G424" s="14">
        <v>1356.66</v>
      </c>
      <c r="H424" s="3"/>
    </row>
    <row r="425" spans="1:8" ht="56.25" x14ac:dyDescent="0.3">
      <c r="A425" s="84" t="s">
        <v>39</v>
      </c>
      <c r="B425" s="66" t="s">
        <v>71</v>
      </c>
      <c r="C425" s="103" t="s">
        <v>452</v>
      </c>
      <c r="D425" s="98">
        <f>D426+D430</f>
        <v>3138.86</v>
      </c>
      <c r="E425" s="98">
        <f>E426+E430</f>
        <v>3138.86</v>
      </c>
      <c r="F425" s="14">
        <f>F426+F430</f>
        <v>1095.71</v>
      </c>
      <c r="G425" s="14">
        <f>G426+G430</f>
        <v>1035.48</v>
      </c>
      <c r="H425" s="3"/>
    </row>
    <row r="426" spans="1:8" ht="37.5" x14ac:dyDescent="0.3">
      <c r="A426" s="68" t="s">
        <v>14</v>
      </c>
      <c r="B426" s="66" t="s">
        <v>72</v>
      </c>
      <c r="C426" s="103" t="s">
        <v>452</v>
      </c>
      <c r="D426" s="98">
        <f>D427+D428+D429</f>
        <v>616.34999999999991</v>
      </c>
      <c r="E426" s="98">
        <f>E427+E428+E429</f>
        <v>616.34999999999991</v>
      </c>
      <c r="F426" s="14">
        <f>F427+F428</f>
        <v>118.4</v>
      </c>
      <c r="G426" s="14">
        <f>G427+G428</f>
        <v>58.17</v>
      </c>
      <c r="H426" s="3"/>
    </row>
    <row r="427" spans="1:8" ht="75" x14ac:dyDescent="0.3">
      <c r="A427" s="72" t="s">
        <v>8</v>
      </c>
      <c r="B427" s="66" t="s">
        <v>72</v>
      </c>
      <c r="C427" s="67">
        <v>100</v>
      </c>
      <c r="D427" s="98">
        <v>58.17</v>
      </c>
      <c r="E427" s="98">
        <v>58.17</v>
      </c>
      <c r="F427" s="14">
        <v>58.17</v>
      </c>
      <c r="G427" s="14">
        <v>58.17</v>
      </c>
      <c r="H427" s="3"/>
    </row>
    <row r="428" spans="1:8" ht="37.5" x14ac:dyDescent="0.3">
      <c r="A428" s="72" t="s">
        <v>9</v>
      </c>
      <c r="B428" s="66" t="s">
        <v>72</v>
      </c>
      <c r="C428" s="67">
        <v>200</v>
      </c>
      <c r="D428" s="98">
        <v>555.17999999999995</v>
      </c>
      <c r="E428" s="98">
        <v>555.17999999999995</v>
      </c>
      <c r="F428" s="14">
        <v>60.23</v>
      </c>
      <c r="G428" s="23">
        <v>0</v>
      </c>
      <c r="H428" s="3"/>
    </row>
    <row r="429" spans="1:8" ht="18.75" x14ac:dyDescent="0.3">
      <c r="A429" s="72" t="s">
        <v>11</v>
      </c>
      <c r="B429" s="66" t="s">
        <v>72</v>
      </c>
      <c r="C429" s="67">
        <v>800</v>
      </c>
      <c r="D429" s="98">
        <v>3</v>
      </c>
      <c r="E429" s="98">
        <v>3</v>
      </c>
      <c r="F429" s="14"/>
      <c r="G429" s="23"/>
      <c r="H429" s="3"/>
    </row>
    <row r="430" spans="1:8" ht="37.5" x14ac:dyDescent="0.3">
      <c r="A430" s="68" t="s">
        <v>15</v>
      </c>
      <c r="B430" s="66" t="s">
        <v>73</v>
      </c>
      <c r="C430" s="103" t="s">
        <v>452</v>
      </c>
      <c r="D430" s="98">
        <f>D431</f>
        <v>2522.5100000000002</v>
      </c>
      <c r="E430" s="98">
        <f>E431</f>
        <v>2522.5100000000002</v>
      </c>
      <c r="F430" s="14">
        <f>F431</f>
        <v>977.31</v>
      </c>
      <c r="G430" s="14">
        <f>G431</f>
        <v>977.31</v>
      </c>
      <c r="H430" s="3"/>
    </row>
    <row r="431" spans="1:8" ht="75" x14ac:dyDescent="0.3">
      <c r="A431" s="72" t="s">
        <v>8</v>
      </c>
      <c r="B431" s="66" t="s">
        <v>73</v>
      </c>
      <c r="C431" s="67">
        <v>100</v>
      </c>
      <c r="D431" s="98">
        <v>2522.5100000000002</v>
      </c>
      <c r="E431" s="98">
        <v>2522.5100000000002</v>
      </c>
      <c r="F431" s="14">
        <v>977.31</v>
      </c>
      <c r="G431" s="14">
        <v>977.31</v>
      </c>
      <c r="H431" s="3"/>
    </row>
    <row r="432" spans="1:8" ht="18.75" x14ac:dyDescent="0.3">
      <c r="A432" s="72" t="s">
        <v>393</v>
      </c>
      <c r="B432" s="66" t="s">
        <v>74</v>
      </c>
      <c r="C432" s="103" t="s">
        <v>452</v>
      </c>
      <c r="D432" s="98">
        <f>D433+D436</f>
        <v>1710.3400000000001</v>
      </c>
      <c r="E432" s="98">
        <f>E433+E436</f>
        <v>1710.3400000000001</v>
      </c>
      <c r="F432" s="14"/>
      <c r="G432" s="14"/>
      <c r="H432" s="3"/>
    </row>
    <row r="433" spans="1:8" ht="37.5" x14ac:dyDescent="0.3">
      <c r="A433" s="68" t="s">
        <v>14</v>
      </c>
      <c r="B433" s="66" t="s">
        <v>75</v>
      </c>
      <c r="C433" s="103" t="s">
        <v>452</v>
      </c>
      <c r="D433" s="98">
        <f>D434+D435</f>
        <v>149.17000000000002</v>
      </c>
      <c r="E433" s="98">
        <f>E434+E435</f>
        <v>149.17000000000002</v>
      </c>
      <c r="F433" s="14"/>
      <c r="G433" s="14"/>
      <c r="H433" s="3"/>
    </row>
    <row r="434" spans="1:8" ht="75" x14ac:dyDescent="0.3">
      <c r="A434" s="72" t="s">
        <v>8</v>
      </c>
      <c r="B434" s="66" t="s">
        <v>75</v>
      </c>
      <c r="C434" s="67">
        <v>100</v>
      </c>
      <c r="D434" s="98">
        <v>58.17</v>
      </c>
      <c r="E434" s="98">
        <v>58.17</v>
      </c>
      <c r="F434" s="14"/>
      <c r="G434" s="14"/>
      <c r="H434" s="3"/>
    </row>
    <row r="435" spans="1:8" ht="37.5" x14ac:dyDescent="0.3">
      <c r="A435" s="72" t="s">
        <v>9</v>
      </c>
      <c r="B435" s="66" t="s">
        <v>75</v>
      </c>
      <c r="C435" s="67">
        <v>200</v>
      </c>
      <c r="D435" s="98">
        <v>91</v>
      </c>
      <c r="E435" s="98">
        <v>91</v>
      </c>
      <c r="F435" s="14"/>
      <c r="G435" s="14"/>
      <c r="H435" s="3"/>
    </row>
    <row r="436" spans="1:8" ht="37.5" x14ac:dyDescent="0.3">
      <c r="A436" s="68" t="s">
        <v>15</v>
      </c>
      <c r="B436" s="66" t="s">
        <v>76</v>
      </c>
      <c r="C436" s="103" t="s">
        <v>452</v>
      </c>
      <c r="D436" s="98">
        <f>D437</f>
        <v>1561.17</v>
      </c>
      <c r="E436" s="98">
        <f>E437</f>
        <v>1561.17</v>
      </c>
      <c r="F436" s="14"/>
      <c r="G436" s="14"/>
      <c r="H436" s="3"/>
    </row>
    <row r="437" spans="1:8" ht="75" x14ac:dyDescent="0.3">
      <c r="A437" s="72" t="s">
        <v>8</v>
      </c>
      <c r="B437" s="66" t="s">
        <v>76</v>
      </c>
      <c r="C437" s="67">
        <v>100</v>
      </c>
      <c r="D437" s="98">
        <v>1561.17</v>
      </c>
      <c r="E437" s="98">
        <v>1561.17</v>
      </c>
      <c r="F437" s="14"/>
      <c r="G437" s="14"/>
      <c r="H437" s="3"/>
    </row>
    <row r="438" spans="1:8" ht="37.5" x14ac:dyDescent="0.3">
      <c r="A438" s="83" t="s">
        <v>37</v>
      </c>
      <c r="B438" s="62" t="s">
        <v>77</v>
      </c>
      <c r="C438" s="103" t="s">
        <v>452</v>
      </c>
      <c r="D438" s="116">
        <f>D439+D444+D456+D459+D462+D486+D483</f>
        <v>121597.3</v>
      </c>
      <c r="E438" s="116">
        <f>E439+E444+E456+E459+E462+E486+E483</f>
        <v>121540.13999999998</v>
      </c>
      <c r="F438" s="24" t="e">
        <f>F439+F444+F475</f>
        <v>#REF!</v>
      </c>
      <c r="G438" s="24" t="e">
        <f>G439+G444+G475</f>
        <v>#REF!</v>
      </c>
      <c r="H438" s="3"/>
    </row>
    <row r="439" spans="1:8" ht="18.75" x14ac:dyDescent="0.3">
      <c r="A439" s="84" t="s">
        <v>215</v>
      </c>
      <c r="B439" s="66" t="s">
        <v>78</v>
      </c>
      <c r="C439" s="103" t="s">
        <v>452</v>
      </c>
      <c r="D439" s="98">
        <f>D440+D442</f>
        <v>1810.36</v>
      </c>
      <c r="E439" s="98">
        <f>E440+E442</f>
        <v>1810.36</v>
      </c>
      <c r="F439" s="24" t="e">
        <f>#REF!+F442</f>
        <v>#REF!</v>
      </c>
      <c r="G439" s="24" t="e">
        <f>#REF!+G442</f>
        <v>#REF!</v>
      </c>
      <c r="H439" s="3"/>
    </row>
    <row r="440" spans="1:8" ht="37.5" x14ac:dyDescent="0.3">
      <c r="A440" s="84" t="s">
        <v>14</v>
      </c>
      <c r="B440" s="66" t="s">
        <v>79</v>
      </c>
      <c r="C440" s="103" t="s">
        <v>452</v>
      </c>
      <c r="D440" s="98">
        <f>D441</f>
        <v>41.56</v>
      </c>
      <c r="E440" s="98">
        <f>E441</f>
        <v>41.56</v>
      </c>
      <c r="F440" s="24"/>
      <c r="G440" s="24"/>
      <c r="H440" s="3"/>
    </row>
    <row r="441" spans="1:8" ht="75" x14ac:dyDescent="0.3">
      <c r="A441" s="72" t="s">
        <v>8</v>
      </c>
      <c r="B441" s="66" t="s">
        <v>79</v>
      </c>
      <c r="C441" s="67">
        <v>100</v>
      </c>
      <c r="D441" s="98">
        <v>41.56</v>
      </c>
      <c r="E441" s="98">
        <v>41.56</v>
      </c>
      <c r="F441" s="24"/>
      <c r="G441" s="24"/>
      <c r="H441" s="3"/>
    </row>
    <row r="442" spans="1:8" ht="37.5" x14ac:dyDescent="0.3">
      <c r="A442" s="68" t="s">
        <v>15</v>
      </c>
      <c r="B442" s="66" t="s">
        <v>80</v>
      </c>
      <c r="C442" s="103" t="s">
        <v>452</v>
      </c>
      <c r="D442" s="98">
        <f>D443</f>
        <v>1768.8</v>
      </c>
      <c r="E442" s="98">
        <f>E443</f>
        <v>1768.8</v>
      </c>
      <c r="F442" s="14">
        <f>F443</f>
        <v>991.48</v>
      </c>
      <c r="G442" s="14">
        <f>G443</f>
        <v>991.48</v>
      </c>
      <c r="H442" s="3"/>
    </row>
    <row r="443" spans="1:8" ht="75" x14ac:dyDescent="0.3">
      <c r="A443" s="72" t="s">
        <v>8</v>
      </c>
      <c r="B443" s="66" t="s">
        <v>80</v>
      </c>
      <c r="C443" s="67">
        <v>100</v>
      </c>
      <c r="D443" s="98">
        <v>1768.8</v>
      </c>
      <c r="E443" s="98">
        <v>1768.8</v>
      </c>
      <c r="F443" s="14">
        <v>991.48</v>
      </c>
      <c r="G443" s="14">
        <v>991.48</v>
      </c>
      <c r="H443" s="3"/>
    </row>
    <row r="444" spans="1:8" ht="37.5" x14ac:dyDescent="0.3">
      <c r="A444" s="68" t="s">
        <v>40</v>
      </c>
      <c r="B444" s="66" t="s">
        <v>81</v>
      </c>
      <c r="C444" s="103" t="s">
        <v>452</v>
      </c>
      <c r="D444" s="98">
        <f>D445+D449+D451+D454</f>
        <v>87630.23</v>
      </c>
      <c r="E444" s="98">
        <f>E445+E449+E451+E454</f>
        <v>87719.25</v>
      </c>
      <c r="F444" s="24" t="e">
        <f>F445+F449+F451+#REF!+#REF!+F457+F459+F462+#REF!+#REF!+F463</f>
        <v>#REF!</v>
      </c>
      <c r="G444" s="24" t="e">
        <f>G445+G449+G451+#REF!+#REF!+G457+G459+G462+#REF!+#REF!+G463</f>
        <v>#REF!</v>
      </c>
      <c r="H444" s="3"/>
    </row>
    <row r="445" spans="1:8" ht="37.5" x14ac:dyDescent="0.3">
      <c r="A445" s="68" t="s">
        <v>14</v>
      </c>
      <c r="B445" s="66" t="s">
        <v>82</v>
      </c>
      <c r="C445" s="103" t="s">
        <v>452</v>
      </c>
      <c r="D445" s="98">
        <f>D446+D447+D448</f>
        <v>15024.23</v>
      </c>
      <c r="E445" s="98">
        <f>E446+E447+E448</f>
        <v>15113.25</v>
      </c>
      <c r="F445" s="14">
        <f>F446+F447+F448</f>
        <v>7308.61</v>
      </c>
      <c r="G445" s="14">
        <f>G446+G447+G448</f>
        <v>7803.07</v>
      </c>
      <c r="H445" s="3"/>
    </row>
    <row r="446" spans="1:8" ht="75" x14ac:dyDescent="0.3">
      <c r="A446" s="68" t="s">
        <v>16</v>
      </c>
      <c r="B446" s="66" t="s">
        <v>82</v>
      </c>
      <c r="C446" s="67">
        <v>100</v>
      </c>
      <c r="D446" s="98">
        <f>4769.91-2824.56+60.94</f>
        <v>2006.29</v>
      </c>
      <c r="E446" s="98">
        <f>4769.91-2824.56+60.94</f>
        <v>2006.29</v>
      </c>
      <c r="F446" s="14">
        <v>726.03</v>
      </c>
      <c r="G446" s="14">
        <v>726.03</v>
      </c>
      <c r="H446" s="3"/>
    </row>
    <row r="447" spans="1:8" ht="37.5" x14ac:dyDescent="0.3">
      <c r="A447" s="68" t="s">
        <v>9</v>
      </c>
      <c r="B447" s="66" t="s">
        <v>82</v>
      </c>
      <c r="C447" s="67">
        <v>200</v>
      </c>
      <c r="D447" s="98">
        <v>12526.3</v>
      </c>
      <c r="E447" s="98">
        <v>12615.32</v>
      </c>
      <c r="F447" s="14">
        <v>6159.58</v>
      </c>
      <c r="G447" s="14">
        <v>6654.04</v>
      </c>
      <c r="H447" s="3"/>
    </row>
    <row r="448" spans="1:8" ht="18.75" x14ac:dyDescent="0.3">
      <c r="A448" s="68" t="s">
        <v>11</v>
      </c>
      <c r="B448" s="66" t="s">
        <v>82</v>
      </c>
      <c r="C448" s="67">
        <v>800</v>
      </c>
      <c r="D448" s="98">
        <v>491.64</v>
      </c>
      <c r="E448" s="98">
        <v>491.64</v>
      </c>
      <c r="F448" s="14">
        <v>423</v>
      </c>
      <c r="G448" s="14">
        <v>423</v>
      </c>
      <c r="H448" s="3"/>
    </row>
    <row r="449" spans="1:8" ht="37.5" x14ac:dyDescent="0.3">
      <c r="A449" s="68" t="s">
        <v>15</v>
      </c>
      <c r="B449" s="66" t="s">
        <v>83</v>
      </c>
      <c r="C449" s="103" t="s">
        <v>452</v>
      </c>
      <c r="D449" s="98">
        <f>D450</f>
        <v>71425.679999999993</v>
      </c>
      <c r="E449" s="98">
        <f>E450</f>
        <v>71425.679999999993</v>
      </c>
      <c r="F449" s="14">
        <f>F450</f>
        <v>13814.35</v>
      </c>
      <c r="G449" s="14">
        <f>G450</f>
        <v>13814.35</v>
      </c>
      <c r="H449" s="3"/>
    </row>
    <row r="450" spans="1:8" ht="75" x14ac:dyDescent="0.3">
      <c r="A450" s="72" t="s">
        <v>8</v>
      </c>
      <c r="B450" s="66" t="s">
        <v>83</v>
      </c>
      <c r="C450" s="67">
        <v>100</v>
      </c>
      <c r="D450" s="98">
        <f>68587.06+75-60.94+2824.56</f>
        <v>71425.679999999993</v>
      </c>
      <c r="E450" s="98">
        <f>68587.06+75-60.94+2824.56</f>
        <v>71425.679999999993</v>
      </c>
      <c r="F450" s="14">
        <v>13814.35</v>
      </c>
      <c r="G450" s="14">
        <v>13814.35</v>
      </c>
      <c r="H450" s="3"/>
    </row>
    <row r="451" spans="1:8" ht="37.5" x14ac:dyDescent="0.3">
      <c r="A451" s="68" t="s">
        <v>23</v>
      </c>
      <c r="B451" s="66" t="s">
        <v>84</v>
      </c>
      <c r="C451" s="103" t="s">
        <v>452</v>
      </c>
      <c r="D451" s="98">
        <f>D452+D453</f>
        <v>1140.69</v>
      </c>
      <c r="E451" s="98">
        <f>E452+E453</f>
        <v>1140.69</v>
      </c>
      <c r="F451" s="14">
        <f>F455</f>
        <v>200</v>
      </c>
      <c r="G451" s="14">
        <f>G455</f>
        <v>200</v>
      </c>
      <c r="H451" s="3"/>
    </row>
    <row r="452" spans="1:8" ht="75" x14ac:dyDescent="0.3">
      <c r="A452" s="72" t="s">
        <v>8</v>
      </c>
      <c r="B452" s="66" t="s">
        <v>84</v>
      </c>
      <c r="C452" s="67">
        <v>100</v>
      </c>
      <c r="D452" s="98">
        <v>938.07</v>
      </c>
      <c r="E452" s="98">
        <v>938.07</v>
      </c>
      <c r="F452" s="14"/>
      <c r="G452" s="14"/>
      <c r="H452" s="3"/>
    </row>
    <row r="453" spans="1:8" ht="37.5" x14ac:dyDescent="0.3">
      <c r="A453" s="72" t="s">
        <v>9</v>
      </c>
      <c r="B453" s="66" t="s">
        <v>84</v>
      </c>
      <c r="C453" s="67">
        <v>200</v>
      </c>
      <c r="D453" s="98">
        <v>202.62</v>
      </c>
      <c r="E453" s="98">
        <v>202.62</v>
      </c>
      <c r="F453" s="14"/>
      <c r="G453" s="14"/>
      <c r="H453" s="3"/>
    </row>
    <row r="454" spans="1:8" ht="37.5" x14ac:dyDescent="0.3">
      <c r="A454" s="82" t="s">
        <v>155</v>
      </c>
      <c r="B454" s="66" t="s">
        <v>85</v>
      </c>
      <c r="C454" s="103" t="s">
        <v>452</v>
      </c>
      <c r="D454" s="98">
        <f>D455</f>
        <v>39.630000000000003</v>
      </c>
      <c r="E454" s="98">
        <f>E455</f>
        <v>39.630000000000003</v>
      </c>
      <c r="F454" s="14"/>
      <c r="G454" s="14"/>
      <c r="H454" s="3"/>
    </row>
    <row r="455" spans="1:8" ht="37.5" x14ac:dyDescent="0.3">
      <c r="A455" s="68" t="s">
        <v>9</v>
      </c>
      <c r="B455" s="66" t="s">
        <v>85</v>
      </c>
      <c r="C455" s="67">
        <v>200</v>
      </c>
      <c r="D455" s="98">
        <v>39.630000000000003</v>
      </c>
      <c r="E455" s="98">
        <v>39.630000000000003</v>
      </c>
      <c r="F455" s="14">
        <v>200</v>
      </c>
      <c r="G455" s="14">
        <v>200</v>
      </c>
      <c r="H455" s="3"/>
    </row>
    <row r="456" spans="1:8" ht="37.5" x14ac:dyDescent="0.3">
      <c r="A456" s="68" t="s">
        <v>31</v>
      </c>
      <c r="B456" s="66" t="s">
        <v>86</v>
      </c>
      <c r="C456" s="103" t="s">
        <v>452</v>
      </c>
      <c r="D456" s="98">
        <f>D457</f>
        <v>116.41</v>
      </c>
      <c r="E456" s="98">
        <f>E457</f>
        <v>8.01</v>
      </c>
      <c r="F456" s="14"/>
      <c r="G456" s="14"/>
      <c r="H456" s="3"/>
    </row>
    <row r="457" spans="1:8" ht="56.25" x14ac:dyDescent="0.3">
      <c r="A457" s="68" t="s">
        <v>395</v>
      </c>
      <c r="B457" s="66" t="s">
        <v>87</v>
      </c>
      <c r="C457" s="103" t="s">
        <v>452</v>
      </c>
      <c r="D457" s="98">
        <f>D458</f>
        <v>116.41</v>
      </c>
      <c r="E457" s="98">
        <f>E458</f>
        <v>8.01</v>
      </c>
      <c r="F457" s="14">
        <f>F458</f>
        <v>0.98</v>
      </c>
      <c r="G457" s="14">
        <f>G458</f>
        <v>67.88</v>
      </c>
      <c r="H457" s="3"/>
    </row>
    <row r="458" spans="1:8" ht="37.5" x14ac:dyDescent="0.3">
      <c r="A458" s="68" t="s">
        <v>9</v>
      </c>
      <c r="B458" s="66" t="s">
        <v>87</v>
      </c>
      <c r="C458" s="67">
        <v>200</v>
      </c>
      <c r="D458" s="98">
        <v>116.41</v>
      </c>
      <c r="E458" s="98">
        <v>8.01</v>
      </c>
      <c r="F458" s="14">
        <v>0.98</v>
      </c>
      <c r="G458" s="14">
        <v>67.88</v>
      </c>
      <c r="H458" s="3"/>
    </row>
    <row r="459" spans="1:8" ht="18.75" x14ac:dyDescent="0.3">
      <c r="A459" s="96" t="s">
        <v>36</v>
      </c>
      <c r="B459" s="66" t="s">
        <v>88</v>
      </c>
      <c r="C459" s="103" t="s">
        <v>452</v>
      </c>
      <c r="D459" s="98">
        <f>D460</f>
        <v>375</v>
      </c>
      <c r="E459" s="98">
        <f>E460</f>
        <v>375</v>
      </c>
      <c r="F459" s="14">
        <f>F460+F461</f>
        <v>380.45000000000005</v>
      </c>
      <c r="G459" s="14">
        <f>G460+G461</f>
        <v>380.45000000000005</v>
      </c>
      <c r="H459" s="3"/>
    </row>
    <row r="460" spans="1:8" ht="18.75" x14ac:dyDescent="0.3">
      <c r="A460" s="68" t="s">
        <v>20</v>
      </c>
      <c r="B460" s="66" t="s">
        <v>89</v>
      </c>
      <c r="C460" s="103" t="s">
        <v>452</v>
      </c>
      <c r="D460" s="98">
        <f>D461</f>
        <v>375</v>
      </c>
      <c r="E460" s="98">
        <f>E461</f>
        <v>375</v>
      </c>
      <c r="F460" s="14">
        <v>303.92</v>
      </c>
      <c r="G460" s="14">
        <v>303.92</v>
      </c>
      <c r="H460" s="3"/>
    </row>
    <row r="461" spans="1:8" ht="18.75" x14ac:dyDescent="0.3">
      <c r="A461" s="68" t="s">
        <v>11</v>
      </c>
      <c r="B461" s="66" t="s">
        <v>89</v>
      </c>
      <c r="C461" s="67">
        <v>800</v>
      </c>
      <c r="D461" s="98">
        <v>375</v>
      </c>
      <c r="E461" s="98">
        <v>375</v>
      </c>
      <c r="F461" s="14">
        <v>76.53</v>
      </c>
      <c r="G461" s="14">
        <v>76.53</v>
      </c>
      <c r="H461" s="3"/>
    </row>
    <row r="462" spans="1:8" ht="37.5" x14ac:dyDescent="0.3">
      <c r="A462" s="68" t="s">
        <v>33</v>
      </c>
      <c r="B462" s="66" t="s">
        <v>90</v>
      </c>
      <c r="C462" s="103" t="s">
        <v>452</v>
      </c>
      <c r="D462" s="98">
        <f>D463+D465+D469+D473+D475+D478+D481</f>
        <v>23853.579999999998</v>
      </c>
      <c r="E462" s="98">
        <f>E463+E465+E469+E473+E475+E478+E481</f>
        <v>23862.21</v>
      </c>
      <c r="F462" s="14" t="e">
        <f>#REF!</f>
        <v>#REF!</v>
      </c>
      <c r="G462" s="14" t="e">
        <f>#REF!</f>
        <v>#REF!</v>
      </c>
      <c r="H462" s="3"/>
    </row>
    <row r="463" spans="1:8" ht="56.25" x14ac:dyDescent="0.3">
      <c r="A463" s="68" t="s">
        <v>394</v>
      </c>
      <c r="B463" s="66" t="s">
        <v>91</v>
      </c>
      <c r="C463" s="103" t="s">
        <v>452</v>
      </c>
      <c r="D463" s="98">
        <f>D464</f>
        <v>307.75</v>
      </c>
      <c r="E463" s="98">
        <f>E464</f>
        <v>307.75</v>
      </c>
      <c r="F463" s="14" t="e">
        <f>F464+#REF!</f>
        <v>#REF!</v>
      </c>
      <c r="G463" s="14" t="e">
        <f>G464+#REF!</f>
        <v>#REF!</v>
      </c>
      <c r="H463" s="3"/>
    </row>
    <row r="464" spans="1:8" ht="75" x14ac:dyDescent="0.3">
      <c r="A464" s="68" t="s">
        <v>16</v>
      </c>
      <c r="B464" s="66" t="s">
        <v>91</v>
      </c>
      <c r="C464" s="67">
        <v>100</v>
      </c>
      <c r="D464" s="98">
        <v>307.75</v>
      </c>
      <c r="E464" s="98">
        <v>307.75</v>
      </c>
      <c r="F464" s="14">
        <v>514.79</v>
      </c>
      <c r="G464" s="14">
        <v>514.79</v>
      </c>
      <c r="H464" s="3"/>
    </row>
    <row r="465" spans="1:8" ht="37.5" x14ac:dyDescent="0.3">
      <c r="A465" s="68" t="s">
        <v>210</v>
      </c>
      <c r="B465" s="66" t="s">
        <v>211</v>
      </c>
      <c r="C465" s="103" t="s">
        <v>452</v>
      </c>
      <c r="D465" s="98">
        <f>D466+D467+D468+D471</f>
        <v>21721.3</v>
      </c>
      <c r="E465" s="98">
        <f>E466+E467+E468+E471</f>
        <v>21729.93</v>
      </c>
      <c r="F465" s="14"/>
      <c r="G465" s="14"/>
      <c r="H465" s="3"/>
    </row>
    <row r="466" spans="1:8" ht="75" x14ac:dyDescent="0.3">
      <c r="A466" s="68" t="s">
        <v>16</v>
      </c>
      <c r="B466" s="66" t="s">
        <v>211</v>
      </c>
      <c r="C466" s="67">
        <v>100</v>
      </c>
      <c r="D466" s="98">
        <f>18466.85+6.25</f>
        <v>18473.099999999999</v>
      </c>
      <c r="E466" s="98">
        <f>18465.65+6.25</f>
        <v>18471.900000000001</v>
      </c>
      <c r="F466" s="14"/>
      <c r="G466" s="14"/>
      <c r="H466" s="3"/>
    </row>
    <row r="467" spans="1:8" ht="37.5" x14ac:dyDescent="0.3">
      <c r="A467" s="68" t="s">
        <v>9</v>
      </c>
      <c r="B467" s="66" t="s">
        <v>211</v>
      </c>
      <c r="C467" s="67">
        <v>200</v>
      </c>
      <c r="D467" s="98">
        <v>3180.2</v>
      </c>
      <c r="E467" s="98">
        <v>3190.03</v>
      </c>
      <c r="F467" s="14"/>
      <c r="G467" s="14"/>
      <c r="H467" s="3"/>
    </row>
    <row r="468" spans="1:8" ht="18.75" x14ac:dyDescent="0.3">
      <c r="A468" s="68" t="s">
        <v>11</v>
      </c>
      <c r="B468" s="66" t="s">
        <v>211</v>
      </c>
      <c r="C468" s="67">
        <v>800</v>
      </c>
      <c r="D468" s="98">
        <v>0.3</v>
      </c>
      <c r="E468" s="98">
        <v>0.3</v>
      </c>
      <c r="F468" s="14"/>
      <c r="G468" s="14"/>
      <c r="H468" s="3"/>
    </row>
    <row r="469" spans="1:8" ht="18.75" x14ac:dyDescent="0.3">
      <c r="A469" s="97" t="s">
        <v>266</v>
      </c>
      <c r="B469" s="66" t="s">
        <v>284</v>
      </c>
      <c r="C469" s="103" t="s">
        <v>452</v>
      </c>
      <c r="D469" s="98">
        <f>D470</f>
        <v>80</v>
      </c>
      <c r="E469" s="98">
        <f>E470</f>
        <v>80</v>
      </c>
      <c r="F469" s="14"/>
      <c r="G469" s="14"/>
      <c r="H469" s="3"/>
    </row>
    <row r="470" spans="1:8" ht="37.5" x14ac:dyDescent="0.3">
      <c r="A470" s="68" t="s">
        <v>9</v>
      </c>
      <c r="B470" s="66" t="s">
        <v>284</v>
      </c>
      <c r="C470" s="67">
        <v>200</v>
      </c>
      <c r="D470" s="98">
        <v>80</v>
      </c>
      <c r="E470" s="98">
        <v>80</v>
      </c>
      <c r="F470" s="14"/>
      <c r="G470" s="14"/>
      <c r="H470" s="3"/>
    </row>
    <row r="471" spans="1:8" ht="37.5" x14ac:dyDescent="0.3">
      <c r="A471" s="68" t="s">
        <v>434</v>
      </c>
      <c r="B471" s="66" t="s">
        <v>433</v>
      </c>
      <c r="C471" s="103" t="s">
        <v>452</v>
      </c>
      <c r="D471" s="98">
        <f>D472</f>
        <v>67.7</v>
      </c>
      <c r="E471" s="98">
        <f>E472</f>
        <v>67.7</v>
      </c>
      <c r="F471" s="14"/>
      <c r="G471" s="14"/>
      <c r="H471" s="3"/>
    </row>
    <row r="472" spans="1:8" ht="37.5" x14ac:dyDescent="0.3">
      <c r="A472" s="68" t="s">
        <v>9</v>
      </c>
      <c r="B472" s="66" t="s">
        <v>433</v>
      </c>
      <c r="C472" s="67">
        <v>200</v>
      </c>
      <c r="D472" s="98">
        <v>67.7</v>
      </c>
      <c r="E472" s="98">
        <v>67.7</v>
      </c>
      <c r="F472" s="14"/>
      <c r="G472" s="14"/>
      <c r="H472" s="3"/>
    </row>
    <row r="473" spans="1:8" ht="37.5" x14ac:dyDescent="0.3">
      <c r="A473" s="68" t="s">
        <v>282</v>
      </c>
      <c r="B473" s="66" t="s">
        <v>283</v>
      </c>
      <c r="C473" s="103" t="s">
        <v>452</v>
      </c>
      <c r="D473" s="98">
        <f>D474</f>
        <v>0</v>
      </c>
      <c r="E473" s="98">
        <f>E474</f>
        <v>0</v>
      </c>
      <c r="F473" s="14"/>
      <c r="G473" s="14"/>
      <c r="H473" s="3"/>
    </row>
    <row r="474" spans="1:8" ht="37.5" x14ac:dyDescent="0.3">
      <c r="A474" s="68" t="s">
        <v>9</v>
      </c>
      <c r="B474" s="66" t="s">
        <v>283</v>
      </c>
      <c r="C474" s="67">
        <v>200</v>
      </c>
      <c r="D474" s="98">
        <v>0</v>
      </c>
      <c r="E474" s="98">
        <v>0</v>
      </c>
      <c r="F474" s="14"/>
      <c r="G474" s="14"/>
      <c r="H474" s="3"/>
    </row>
    <row r="475" spans="1:8" ht="18.75" x14ac:dyDescent="0.3">
      <c r="A475" s="99" t="s">
        <v>32</v>
      </c>
      <c r="B475" s="66" t="s">
        <v>92</v>
      </c>
      <c r="C475" s="103" t="s">
        <v>452</v>
      </c>
      <c r="D475" s="98">
        <f>D476+D477</f>
        <v>309.25</v>
      </c>
      <c r="E475" s="98">
        <f>E476+E477</f>
        <v>309.25</v>
      </c>
      <c r="F475" s="14">
        <f>F476</f>
        <v>200</v>
      </c>
      <c r="G475" s="14">
        <f>G476</f>
        <v>200</v>
      </c>
      <c r="H475" s="3"/>
    </row>
    <row r="476" spans="1:8" ht="37.5" x14ac:dyDescent="0.3">
      <c r="A476" s="68" t="s">
        <v>9</v>
      </c>
      <c r="B476" s="66" t="s">
        <v>92</v>
      </c>
      <c r="C476" s="67">
        <v>200</v>
      </c>
      <c r="D476" s="98">
        <v>200</v>
      </c>
      <c r="E476" s="98">
        <v>200</v>
      </c>
      <c r="F476" s="14">
        <f>F477</f>
        <v>200</v>
      </c>
      <c r="G476" s="14">
        <f>G477</f>
        <v>200</v>
      </c>
      <c r="H476" s="3"/>
    </row>
    <row r="477" spans="1:8" ht="18.75" x14ac:dyDescent="0.3">
      <c r="A477" s="68" t="s">
        <v>11</v>
      </c>
      <c r="B477" s="66" t="s">
        <v>92</v>
      </c>
      <c r="C477" s="67">
        <v>800</v>
      </c>
      <c r="D477" s="98">
        <v>109.25</v>
      </c>
      <c r="E477" s="98">
        <v>109.25</v>
      </c>
      <c r="F477" s="14">
        <v>200</v>
      </c>
      <c r="G477" s="14">
        <v>200</v>
      </c>
      <c r="H477" s="3"/>
    </row>
    <row r="478" spans="1:8" ht="37.5" x14ac:dyDescent="0.3">
      <c r="A478" s="94" t="s">
        <v>158</v>
      </c>
      <c r="B478" s="66" t="s">
        <v>93</v>
      </c>
      <c r="C478" s="103" t="s">
        <v>452</v>
      </c>
      <c r="D478" s="98">
        <f>D479+D480</f>
        <v>1432.28</v>
      </c>
      <c r="E478" s="98">
        <f>E479+E480</f>
        <v>1432.28</v>
      </c>
      <c r="F478" s="14"/>
      <c r="G478" s="14"/>
      <c r="H478" s="3"/>
    </row>
    <row r="479" spans="1:8" ht="75" x14ac:dyDescent="0.3">
      <c r="A479" s="68" t="s">
        <v>16</v>
      </c>
      <c r="B479" s="66" t="s">
        <v>93</v>
      </c>
      <c r="C479" s="67">
        <v>100</v>
      </c>
      <c r="D479" s="98">
        <v>1365.61</v>
      </c>
      <c r="E479" s="98">
        <v>1365.61</v>
      </c>
      <c r="F479" s="14"/>
      <c r="G479" s="14"/>
      <c r="H479" s="3"/>
    </row>
    <row r="480" spans="1:8" ht="37.5" x14ac:dyDescent="0.3">
      <c r="A480" s="68" t="s">
        <v>9</v>
      </c>
      <c r="B480" s="66" t="s">
        <v>93</v>
      </c>
      <c r="C480" s="67">
        <v>200</v>
      </c>
      <c r="D480" s="98">
        <v>66.67</v>
      </c>
      <c r="E480" s="98">
        <v>66.67</v>
      </c>
      <c r="F480" s="14"/>
      <c r="G480" s="14"/>
      <c r="H480" s="3"/>
    </row>
    <row r="481" spans="1:8" ht="56.25" x14ac:dyDescent="0.3">
      <c r="A481" s="68" t="s">
        <v>306</v>
      </c>
      <c r="B481" s="66" t="s">
        <v>94</v>
      </c>
      <c r="C481" s="103" t="s">
        <v>452</v>
      </c>
      <c r="D481" s="98">
        <f>D482</f>
        <v>3</v>
      </c>
      <c r="E481" s="98">
        <f>E482</f>
        <v>3</v>
      </c>
      <c r="F481" s="14"/>
      <c r="G481" s="14"/>
      <c r="H481" s="3"/>
    </row>
    <row r="482" spans="1:8" ht="37.5" x14ac:dyDescent="0.3">
      <c r="A482" s="68" t="s">
        <v>9</v>
      </c>
      <c r="B482" s="66" t="s">
        <v>94</v>
      </c>
      <c r="C482" s="67">
        <v>200</v>
      </c>
      <c r="D482" s="98">
        <v>3</v>
      </c>
      <c r="E482" s="98">
        <v>3</v>
      </c>
      <c r="F482" s="14"/>
      <c r="G482" s="14"/>
      <c r="H482" s="3"/>
    </row>
    <row r="483" spans="1:8" ht="37.5" x14ac:dyDescent="0.3">
      <c r="A483" s="68" t="s">
        <v>432</v>
      </c>
      <c r="B483" s="66" t="s">
        <v>431</v>
      </c>
      <c r="C483" s="103" t="s">
        <v>452</v>
      </c>
      <c r="D483" s="98">
        <f>D484</f>
        <v>4165.3100000000004</v>
      </c>
      <c r="E483" s="98">
        <f>E484</f>
        <v>7765.31</v>
      </c>
      <c r="F483" s="14"/>
      <c r="G483" s="14"/>
      <c r="H483" s="3"/>
    </row>
    <row r="484" spans="1:8" ht="37.5" x14ac:dyDescent="0.3">
      <c r="A484" s="104" t="s">
        <v>453</v>
      </c>
      <c r="B484" s="66" t="s">
        <v>454</v>
      </c>
      <c r="C484" s="103" t="s">
        <v>452</v>
      </c>
      <c r="D484" s="98">
        <f>D485</f>
        <v>4165.3100000000004</v>
      </c>
      <c r="E484" s="98">
        <f>E485</f>
        <v>7765.31</v>
      </c>
      <c r="F484" s="14"/>
      <c r="G484" s="14"/>
      <c r="H484" s="3"/>
    </row>
    <row r="485" spans="1:8" ht="37.5" x14ac:dyDescent="0.3">
      <c r="A485" s="68" t="s">
        <v>414</v>
      </c>
      <c r="B485" s="66" t="s">
        <v>454</v>
      </c>
      <c r="C485" s="67">
        <v>400</v>
      </c>
      <c r="D485" s="98">
        <v>4165.3100000000004</v>
      </c>
      <c r="E485" s="98">
        <v>7765.31</v>
      </c>
      <c r="F485" s="14"/>
      <c r="G485" s="14"/>
      <c r="H485" s="3"/>
    </row>
    <row r="486" spans="1:8" ht="18.75" x14ac:dyDescent="0.3">
      <c r="A486" s="68" t="s">
        <v>341</v>
      </c>
      <c r="B486" s="66" t="s">
        <v>340</v>
      </c>
      <c r="C486" s="103" t="s">
        <v>452</v>
      </c>
      <c r="D486" s="98">
        <f>D487</f>
        <v>3646.41</v>
      </c>
      <c r="E486" s="98">
        <f>E487</f>
        <v>0</v>
      </c>
      <c r="F486" s="14"/>
      <c r="G486" s="14"/>
      <c r="H486" s="3"/>
    </row>
    <row r="487" spans="1:8" ht="18.75" x14ac:dyDescent="0.3">
      <c r="A487" s="68" t="s">
        <v>342</v>
      </c>
      <c r="B487" s="66" t="s">
        <v>343</v>
      </c>
      <c r="C487" s="103" t="s">
        <v>452</v>
      </c>
      <c r="D487" s="98">
        <f>D488</f>
        <v>3646.41</v>
      </c>
      <c r="E487" s="98">
        <f>E488</f>
        <v>0</v>
      </c>
      <c r="F487" s="14"/>
      <c r="G487" s="14"/>
      <c r="H487" s="3"/>
    </row>
    <row r="488" spans="1:8" ht="18.75" x14ac:dyDescent="0.3">
      <c r="A488" s="68" t="s">
        <v>11</v>
      </c>
      <c r="B488" s="66" t="s">
        <v>343</v>
      </c>
      <c r="C488" s="67">
        <v>800</v>
      </c>
      <c r="D488" s="98">
        <v>3646.41</v>
      </c>
      <c r="E488" s="98">
        <v>0</v>
      </c>
      <c r="F488" s="14"/>
      <c r="G488" s="14"/>
      <c r="H488" s="3"/>
    </row>
    <row r="489" spans="1:8" ht="75" x14ac:dyDescent="0.3">
      <c r="A489" s="76" t="s">
        <v>446</v>
      </c>
      <c r="B489" s="62" t="s">
        <v>315</v>
      </c>
      <c r="C489" s="103" t="s">
        <v>452</v>
      </c>
      <c r="D489" s="116">
        <f>D490</f>
        <v>40</v>
      </c>
      <c r="E489" s="116">
        <f>E490</f>
        <v>40</v>
      </c>
      <c r="F489" s="14"/>
      <c r="G489" s="14"/>
      <c r="H489" s="3"/>
    </row>
    <row r="490" spans="1:8" ht="56.25" x14ac:dyDescent="0.3">
      <c r="A490" s="75" t="s">
        <v>316</v>
      </c>
      <c r="B490" s="66" t="s">
        <v>317</v>
      </c>
      <c r="C490" s="103" t="s">
        <v>452</v>
      </c>
      <c r="D490" s="98">
        <f>D491+D492</f>
        <v>40</v>
      </c>
      <c r="E490" s="98">
        <f>E491+E492</f>
        <v>40</v>
      </c>
      <c r="F490" s="14"/>
      <c r="G490" s="14"/>
      <c r="H490" s="3"/>
    </row>
    <row r="491" spans="1:8" ht="37.5" x14ac:dyDescent="0.3">
      <c r="A491" s="75" t="s">
        <v>9</v>
      </c>
      <c r="B491" s="66" t="s">
        <v>317</v>
      </c>
      <c r="C491" s="67">
        <v>200</v>
      </c>
      <c r="D491" s="98">
        <v>20</v>
      </c>
      <c r="E491" s="98">
        <v>20</v>
      </c>
      <c r="F491" s="14"/>
      <c r="G491" s="14"/>
      <c r="H491" s="3"/>
    </row>
    <row r="492" spans="1:8" ht="37.5" x14ac:dyDescent="0.3">
      <c r="A492" s="68" t="s">
        <v>27</v>
      </c>
      <c r="B492" s="66" t="s">
        <v>317</v>
      </c>
      <c r="C492" s="67">
        <v>600</v>
      </c>
      <c r="D492" s="98">
        <v>20</v>
      </c>
      <c r="E492" s="98">
        <v>20</v>
      </c>
      <c r="F492" s="14"/>
      <c r="G492" s="14"/>
      <c r="H492" s="3"/>
    </row>
    <row r="493" spans="1:8" ht="75" x14ac:dyDescent="0.3">
      <c r="A493" s="76" t="s">
        <v>318</v>
      </c>
      <c r="B493" s="62" t="s">
        <v>235</v>
      </c>
      <c r="C493" s="103" t="s">
        <v>452</v>
      </c>
      <c r="D493" s="116">
        <f>D494+D496</f>
        <v>60</v>
      </c>
      <c r="E493" s="116">
        <f>E494+E496</f>
        <v>60</v>
      </c>
      <c r="F493" s="14"/>
      <c r="G493" s="14"/>
      <c r="H493" s="3"/>
    </row>
    <row r="494" spans="1:8" ht="56.25" x14ac:dyDescent="0.3">
      <c r="A494" s="75" t="s">
        <v>319</v>
      </c>
      <c r="B494" s="66" t="s">
        <v>320</v>
      </c>
      <c r="C494" s="103" t="s">
        <v>452</v>
      </c>
      <c r="D494" s="98">
        <f>D495</f>
        <v>10</v>
      </c>
      <c r="E494" s="98">
        <f>E495</f>
        <v>10</v>
      </c>
      <c r="F494" s="14"/>
      <c r="G494" s="14"/>
      <c r="H494" s="3"/>
    </row>
    <row r="495" spans="1:8" ht="37.5" x14ac:dyDescent="0.3">
      <c r="A495" s="68" t="s">
        <v>9</v>
      </c>
      <c r="B495" s="66" t="s">
        <v>320</v>
      </c>
      <c r="C495" s="67">
        <v>600</v>
      </c>
      <c r="D495" s="98">
        <v>10</v>
      </c>
      <c r="E495" s="98">
        <v>10</v>
      </c>
      <c r="F495" s="14"/>
      <c r="G495" s="14"/>
      <c r="H495" s="3"/>
    </row>
    <row r="496" spans="1:8" ht="56.25" x14ac:dyDescent="0.3">
      <c r="A496" s="105" t="s">
        <v>474</v>
      </c>
      <c r="B496" s="110" t="s">
        <v>475</v>
      </c>
      <c r="C496" s="103" t="s">
        <v>452</v>
      </c>
      <c r="D496" s="127">
        <f>D497</f>
        <v>50</v>
      </c>
      <c r="E496" s="98">
        <f>E497</f>
        <v>50</v>
      </c>
      <c r="F496" s="14"/>
      <c r="G496" s="14"/>
      <c r="H496" s="3"/>
    </row>
    <row r="497" spans="1:11" ht="37.5" x14ac:dyDescent="0.3">
      <c r="A497" s="68" t="s">
        <v>27</v>
      </c>
      <c r="B497" s="110" t="s">
        <v>475</v>
      </c>
      <c r="C497" s="67">
        <v>200</v>
      </c>
      <c r="D497" s="127">
        <v>50</v>
      </c>
      <c r="E497" s="98">
        <v>50</v>
      </c>
      <c r="F497" s="14"/>
      <c r="G497" s="14"/>
      <c r="H497" s="3"/>
    </row>
    <row r="498" spans="1:11" ht="56.25" x14ac:dyDescent="0.3">
      <c r="A498" s="74" t="s">
        <v>212</v>
      </c>
      <c r="B498" s="62" t="s">
        <v>95</v>
      </c>
      <c r="C498" s="103" t="s">
        <v>452</v>
      </c>
      <c r="D498" s="116">
        <f>D499+D502</f>
        <v>1018</v>
      </c>
      <c r="E498" s="116">
        <f>E499+E502</f>
        <v>1018</v>
      </c>
      <c r="F498" s="36"/>
      <c r="G498" s="36"/>
      <c r="H498" s="37"/>
      <c r="I498" s="38"/>
      <c r="J498" s="38"/>
      <c r="K498" s="38"/>
    </row>
    <row r="499" spans="1:11" ht="37.5" x14ac:dyDescent="0.3">
      <c r="A499" s="74" t="s">
        <v>333</v>
      </c>
      <c r="B499" s="62" t="s">
        <v>334</v>
      </c>
      <c r="C499" s="103" t="s">
        <v>452</v>
      </c>
      <c r="D499" s="116">
        <f>D500</f>
        <v>912.74</v>
      </c>
      <c r="E499" s="116">
        <f>E500</f>
        <v>912.74</v>
      </c>
      <c r="F499" s="36"/>
      <c r="G499" s="36"/>
      <c r="H499" s="37"/>
      <c r="I499" s="38"/>
      <c r="J499" s="38"/>
      <c r="K499" s="38"/>
    </row>
    <row r="500" spans="1:11" ht="75" x14ac:dyDescent="0.3">
      <c r="A500" s="64" t="s">
        <v>396</v>
      </c>
      <c r="B500" s="66" t="s">
        <v>332</v>
      </c>
      <c r="C500" s="103" t="s">
        <v>452</v>
      </c>
      <c r="D500" s="98">
        <f>D501</f>
        <v>912.74</v>
      </c>
      <c r="E500" s="98">
        <f>E501</f>
        <v>912.74</v>
      </c>
      <c r="F500" s="22"/>
      <c r="G500" s="22"/>
      <c r="H500" s="3"/>
    </row>
    <row r="501" spans="1:11" ht="37.5" x14ac:dyDescent="0.3">
      <c r="A501" s="72" t="s">
        <v>9</v>
      </c>
      <c r="B501" s="66" t="s">
        <v>332</v>
      </c>
      <c r="C501" s="67">
        <v>200</v>
      </c>
      <c r="D501" s="98">
        <v>912.74</v>
      </c>
      <c r="E501" s="98">
        <v>912.74</v>
      </c>
      <c r="F501" s="22"/>
      <c r="G501" s="22"/>
      <c r="H501" s="3"/>
    </row>
    <row r="502" spans="1:11" ht="56.25" x14ac:dyDescent="0.3">
      <c r="A502" s="79" t="s">
        <v>380</v>
      </c>
      <c r="B502" s="62" t="s">
        <v>398</v>
      </c>
      <c r="C502" s="103" t="s">
        <v>452</v>
      </c>
      <c r="D502" s="116">
        <f>D503</f>
        <v>105.26</v>
      </c>
      <c r="E502" s="116">
        <f>E503</f>
        <v>105.26</v>
      </c>
      <c r="F502" s="22"/>
      <c r="G502" s="22"/>
      <c r="H502" s="3"/>
    </row>
    <row r="503" spans="1:11" ht="37.5" x14ac:dyDescent="0.3">
      <c r="A503" s="82" t="s">
        <v>335</v>
      </c>
      <c r="B503" s="66" t="s">
        <v>399</v>
      </c>
      <c r="C503" s="103" t="s">
        <v>452</v>
      </c>
      <c r="D503" s="98">
        <f>D504</f>
        <v>105.26</v>
      </c>
      <c r="E503" s="98">
        <f>E504</f>
        <v>105.26</v>
      </c>
      <c r="F503" s="22"/>
      <c r="G503" s="22"/>
      <c r="H503" s="3"/>
    </row>
    <row r="504" spans="1:11" ht="37.5" x14ac:dyDescent="0.3">
      <c r="A504" s="68" t="s">
        <v>9</v>
      </c>
      <c r="B504" s="66" t="s">
        <v>399</v>
      </c>
      <c r="C504" s="67">
        <v>200</v>
      </c>
      <c r="D504" s="98">
        <v>105.26</v>
      </c>
      <c r="E504" s="98">
        <v>105.26</v>
      </c>
      <c r="F504" s="22"/>
      <c r="G504" s="22"/>
      <c r="H504" s="3"/>
    </row>
    <row r="505" spans="1:11" ht="37.5" x14ac:dyDescent="0.3">
      <c r="A505" s="69" t="s">
        <v>268</v>
      </c>
      <c r="B505" s="62" t="s">
        <v>269</v>
      </c>
      <c r="C505" s="103" t="s">
        <v>452</v>
      </c>
      <c r="D505" s="116">
        <f>D506+D509</f>
        <v>982.13</v>
      </c>
      <c r="E505" s="116">
        <f>E506+E509</f>
        <v>982.13</v>
      </c>
      <c r="F505" s="22"/>
      <c r="G505" s="22"/>
      <c r="H505" s="3"/>
    </row>
    <row r="506" spans="1:11" ht="37.5" x14ac:dyDescent="0.3">
      <c r="A506" s="72" t="s">
        <v>14</v>
      </c>
      <c r="B506" s="66" t="s">
        <v>270</v>
      </c>
      <c r="C506" s="103" t="s">
        <v>452</v>
      </c>
      <c r="D506" s="98">
        <f>D507+D508</f>
        <v>51.7</v>
      </c>
      <c r="E506" s="98">
        <f>E507+E508</f>
        <v>51.7</v>
      </c>
      <c r="F506" s="22"/>
      <c r="G506" s="22"/>
      <c r="H506" s="3"/>
    </row>
    <row r="507" spans="1:11" ht="75" x14ac:dyDescent="0.3">
      <c r="A507" s="68" t="s">
        <v>16</v>
      </c>
      <c r="B507" s="66" t="s">
        <v>270</v>
      </c>
      <c r="C507" s="67">
        <v>100</v>
      </c>
      <c r="D507" s="98">
        <v>27.7</v>
      </c>
      <c r="E507" s="98">
        <v>27.7</v>
      </c>
      <c r="F507" s="22"/>
      <c r="G507" s="22"/>
      <c r="H507" s="3"/>
    </row>
    <row r="508" spans="1:11" ht="37.5" x14ac:dyDescent="0.3">
      <c r="A508" s="68" t="s">
        <v>9</v>
      </c>
      <c r="B508" s="66" t="s">
        <v>270</v>
      </c>
      <c r="C508" s="67">
        <v>200</v>
      </c>
      <c r="D508" s="98">
        <v>24</v>
      </c>
      <c r="E508" s="98">
        <v>24</v>
      </c>
      <c r="F508" s="22"/>
      <c r="G508" s="22"/>
      <c r="H508" s="3"/>
    </row>
    <row r="509" spans="1:11" ht="37.5" x14ac:dyDescent="0.3">
      <c r="A509" s="68" t="s">
        <v>15</v>
      </c>
      <c r="B509" s="66" t="s">
        <v>271</v>
      </c>
      <c r="C509" s="103" t="s">
        <v>452</v>
      </c>
      <c r="D509" s="98">
        <f>D510</f>
        <v>930.43</v>
      </c>
      <c r="E509" s="98">
        <f>E510</f>
        <v>930.43</v>
      </c>
      <c r="F509" s="22"/>
      <c r="G509" s="22"/>
      <c r="H509" s="3"/>
    </row>
    <row r="510" spans="1:11" ht="75" x14ac:dyDescent="0.3">
      <c r="A510" s="68" t="s">
        <v>16</v>
      </c>
      <c r="B510" s="66" t="s">
        <v>271</v>
      </c>
      <c r="C510" s="67">
        <v>100</v>
      </c>
      <c r="D510" s="98">
        <v>930.43</v>
      </c>
      <c r="E510" s="98">
        <v>930.43</v>
      </c>
      <c r="F510" s="22"/>
      <c r="G510" s="22"/>
      <c r="H510" s="3"/>
    </row>
    <row r="511" spans="1:11" ht="37.5" x14ac:dyDescent="0.3">
      <c r="A511" s="91" t="s">
        <v>378</v>
      </c>
      <c r="B511" s="62" t="s">
        <v>213</v>
      </c>
      <c r="C511" s="103" t="s">
        <v>452</v>
      </c>
      <c r="D511" s="116">
        <f>D512</f>
        <v>70</v>
      </c>
      <c r="E511" s="116">
        <f>E512</f>
        <v>70</v>
      </c>
      <c r="F511" s="22"/>
      <c r="G511" s="22"/>
      <c r="H511" s="3"/>
    </row>
    <row r="512" spans="1:11" ht="37.5" x14ac:dyDescent="0.3">
      <c r="A512" s="72" t="s">
        <v>445</v>
      </c>
      <c r="B512" s="66" t="s">
        <v>214</v>
      </c>
      <c r="C512" s="103" t="s">
        <v>452</v>
      </c>
      <c r="D512" s="98">
        <f>D513</f>
        <v>70</v>
      </c>
      <c r="E512" s="98">
        <f>E513</f>
        <v>70</v>
      </c>
      <c r="F512" s="22"/>
      <c r="G512" s="22"/>
      <c r="H512" s="3"/>
    </row>
    <row r="513" spans="1:8" ht="37.5" x14ac:dyDescent="0.3">
      <c r="A513" s="72" t="s">
        <v>9</v>
      </c>
      <c r="B513" s="66" t="s">
        <v>214</v>
      </c>
      <c r="C513" s="67">
        <v>200</v>
      </c>
      <c r="D513" s="98">
        <v>70</v>
      </c>
      <c r="E513" s="98">
        <v>70</v>
      </c>
      <c r="F513" s="22"/>
      <c r="G513" s="22"/>
      <c r="H513" s="3"/>
    </row>
    <row r="514" spans="1:8" ht="37.5" x14ac:dyDescent="0.3">
      <c r="A514" s="73" t="s">
        <v>397</v>
      </c>
      <c r="B514" s="62" t="s">
        <v>100</v>
      </c>
      <c r="C514" s="103" t="s">
        <v>452</v>
      </c>
      <c r="D514" s="116">
        <f>D515</f>
        <v>765.98</v>
      </c>
      <c r="E514" s="116">
        <f>E515</f>
        <v>765.98</v>
      </c>
      <c r="F514" s="22"/>
      <c r="G514" s="22"/>
      <c r="H514" s="3"/>
    </row>
    <row r="515" spans="1:8" ht="37.5" x14ac:dyDescent="0.3">
      <c r="A515" s="72" t="s">
        <v>154</v>
      </c>
      <c r="B515" s="66" t="s">
        <v>101</v>
      </c>
      <c r="C515" s="103" t="s">
        <v>452</v>
      </c>
      <c r="D515" s="98">
        <f>D516</f>
        <v>765.98</v>
      </c>
      <c r="E515" s="98">
        <f>E516</f>
        <v>765.98</v>
      </c>
      <c r="F515" s="22"/>
      <c r="G515" s="22"/>
      <c r="H515" s="3"/>
    </row>
    <row r="516" spans="1:8" ht="37.5" x14ac:dyDescent="0.3">
      <c r="A516" s="72" t="s">
        <v>9</v>
      </c>
      <c r="B516" s="66" t="s">
        <v>101</v>
      </c>
      <c r="C516" s="67">
        <v>200</v>
      </c>
      <c r="D516" s="98">
        <v>765.98</v>
      </c>
      <c r="E516" s="98">
        <v>765.98</v>
      </c>
      <c r="F516" s="22"/>
      <c r="G516" s="22"/>
      <c r="H516" s="3"/>
    </row>
    <row r="517" spans="1:8" ht="37.5" x14ac:dyDescent="0.3">
      <c r="A517" s="91" t="s">
        <v>216</v>
      </c>
      <c r="B517" s="62" t="s">
        <v>217</v>
      </c>
      <c r="C517" s="103" t="s">
        <v>452</v>
      </c>
      <c r="D517" s="116">
        <f>D518+D522+D524+D527</f>
        <v>30438.760000000002</v>
      </c>
      <c r="E517" s="116">
        <f>E518+E522+E524+E527</f>
        <v>30468.62</v>
      </c>
      <c r="F517" s="22"/>
      <c r="G517" s="22"/>
      <c r="H517" s="3"/>
    </row>
    <row r="518" spans="1:8" ht="37.5" x14ac:dyDescent="0.3">
      <c r="A518" s="72" t="s">
        <v>218</v>
      </c>
      <c r="B518" s="66" t="s">
        <v>219</v>
      </c>
      <c r="C518" s="103" t="s">
        <v>452</v>
      </c>
      <c r="D518" s="98">
        <f>D519+D520+D521</f>
        <v>28256.639999999999</v>
      </c>
      <c r="E518" s="98">
        <f>E519+E520+E521</f>
        <v>30032.36</v>
      </c>
      <c r="F518" s="22"/>
      <c r="G518" s="22"/>
      <c r="H518" s="3"/>
    </row>
    <row r="519" spans="1:8" ht="75" x14ac:dyDescent="0.3">
      <c r="A519" s="68" t="s">
        <v>16</v>
      </c>
      <c r="B519" s="66" t="s">
        <v>219</v>
      </c>
      <c r="C519" s="67">
        <v>100</v>
      </c>
      <c r="D519" s="98">
        <f>25330.3+640.58</f>
        <v>25970.880000000001</v>
      </c>
      <c r="E519" s="98">
        <f>25330.3+640.58</f>
        <v>25970.880000000001</v>
      </c>
      <c r="F519" s="22"/>
      <c r="G519" s="22"/>
      <c r="H519" s="3"/>
    </row>
    <row r="520" spans="1:8" ht="37.5" x14ac:dyDescent="0.3">
      <c r="A520" s="72" t="s">
        <v>9</v>
      </c>
      <c r="B520" s="66" t="s">
        <v>219</v>
      </c>
      <c r="C520" s="67">
        <v>200</v>
      </c>
      <c r="D520" s="98">
        <f>3569.79-1754.54</f>
        <v>1815.25</v>
      </c>
      <c r="E520" s="98">
        <v>3590.97</v>
      </c>
      <c r="F520" s="22"/>
      <c r="G520" s="22"/>
      <c r="H520" s="3"/>
    </row>
    <row r="521" spans="1:8" ht="18.75" x14ac:dyDescent="0.3">
      <c r="A521" s="72" t="s">
        <v>11</v>
      </c>
      <c r="B521" s="66" t="s">
        <v>219</v>
      </c>
      <c r="C521" s="67">
        <v>800</v>
      </c>
      <c r="D521" s="98">
        <v>470.51</v>
      </c>
      <c r="E521" s="98">
        <v>470.51</v>
      </c>
      <c r="F521" s="22"/>
      <c r="G521" s="22"/>
      <c r="H521" s="3"/>
    </row>
    <row r="522" spans="1:8" ht="18.75" x14ac:dyDescent="0.3">
      <c r="A522" s="68" t="s">
        <v>246</v>
      </c>
      <c r="B522" s="66" t="s">
        <v>435</v>
      </c>
      <c r="C522" s="103" t="s">
        <v>452</v>
      </c>
      <c r="D522" s="98">
        <f>D523</f>
        <v>427.58</v>
      </c>
      <c r="E522" s="98">
        <f>E523</f>
        <v>436.26</v>
      </c>
      <c r="F522" s="22"/>
      <c r="G522" s="22"/>
      <c r="H522" s="3"/>
    </row>
    <row r="523" spans="1:8" ht="37.5" x14ac:dyDescent="0.3">
      <c r="A523" s="72" t="s">
        <v>9</v>
      </c>
      <c r="B523" s="66" t="s">
        <v>435</v>
      </c>
      <c r="C523" s="67">
        <v>200</v>
      </c>
      <c r="D523" s="98">
        <v>427.58</v>
      </c>
      <c r="E523" s="98">
        <v>436.26</v>
      </c>
      <c r="F523" s="22"/>
      <c r="G523" s="22"/>
      <c r="H523" s="3"/>
    </row>
    <row r="524" spans="1:8" ht="37.5" x14ac:dyDescent="0.3">
      <c r="A524" s="72" t="s">
        <v>517</v>
      </c>
      <c r="B524" s="110" t="s">
        <v>518</v>
      </c>
      <c r="C524" s="103" t="s">
        <v>452</v>
      </c>
      <c r="D524" s="131">
        <f>D525</f>
        <v>1225.68</v>
      </c>
      <c r="E524" s="128">
        <f>E525</f>
        <v>0</v>
      </c>
      <c r="F524" s="22"/>
      <c r="G524" s="22"/>
      <c r="H524" s="3"/>
    </row>
    <row r="525" spans="1:8" ht="37.5" x14ac:dyDescent="0.3">
      <c r="A525" s="72" t="s">
        <v>218</v>
      </c>
      <c r="B525" s="110" t="s">
        <v>519</v>
      </c>
      <c r="C525" s="103" t="s">
        <v>452</v>
      </c>
      <c r="D525" s="131">
        <f>D526</f>
        <v>1225.68</v>
      </c>
      <c r="E525" s="128">
        <f>E526</f>
        <v>0</v>
      </c>
      <c r="F525" s="22"/>
      <c r="G525" s="22"/>
      <c r="H525" s="3"/>
    </row>
    <row r="526" spans="1:8" ht="37.5" x14ac:dyDescent="0.3">
      <c r="A526" s="72" t="s">
        <v>9</v>
      </c>
      <c r="B526" s="110" t="s">
        <v>519</v>
      </c>
      <c r="C526" s="67">
        <v>200</v>
      </c>
      <c r="D526" s="131">
        <v>1225.68</v>
      </c>
      <c r="E526" s="128">
        <v>0</v>
      </c>
      <c r="F526" s="22"/>
      <c r="G526" s="22"/>
      <c r="H526" s="3"/>
    </row>
    <row r="527" spans="1:8" ht="37.5" x14ac:dyDescent="0.3">
      <c r="A527" s="81" t="s">
        <v>523</v>
      </c>
      <c r="B527" s="110" t="s">
        <v>520</v>
      </c>
      <c r="C527" s="103" t="s">
        <v>452</v>
      </c>
      <c r="D527" s="131">
        <f>D528</f>
        <v>528.86</v>
      </c>
      <c r="E527" s="128">
        <f>E528</f>
        <v>0</v>
      </c>
      <c r="F527" s="22"/>
      <c r="G527" s="22"/>
      <c r="H527" s="3"/>
    </row>
    <row r="528" spans="1:8" ht="37.5" x14ac:dyDescent="0.3">
      <c r="A528" s="81" t="s">
        <v>521</v>
      </c>
      <c r="B528" s="110" t="s">
        <v>522</v>
      </c>
      <c r="C528" s="103" t="s">
        <v>452</v>
      </c>
      <c r="D528" s="131">
        <f>D529</f>
        <v>528.86</v>
      </c>
      <c r="E528" s="128">
        <f>E529</f>
        <v>0</v>
      </c>
      <c r="F528" s="22"/>
      <c r="G528" s="22"/>
      <c r="H528" s="3"/>
    </row>
    <row r="529" spans="1:8" ht="37.5" x14ac:dyDescent="0.3">
      <c r="A529" s="115" t="s">
        <v>9</v>
      </c>
      <c r="B529" s="110" t="s">
        <v>522</v>
      </c>
      <c r="C529" s="67">
        <v>200</v>
      </c>
      <c r="D529" s="131">
        <v>528.86</v>
      </c>
      <c r="E529" s="128">
        <v>0</v>
      </c>
      <c r="F529" s="22"/>
      <c r="G529" s="22"/>
      <c r="H529" s="3"/>
    </row>
    <row r="530" spans="1:8" ht="18.75" x14ac:dyDescent="0.3">
      <c r="A530" s="72" t="s">
        <v>291</v>
      </c>
      <c r="B530" s="66"/>
      <c r="C530" s="67"/>
      <c r="D530" s="98">
        <v>23025</v>
      </c>
      <c r="E530" s="98">
        <v>46137</v>
      </c>
      <c r="F530" s="22"/>
      <c r="G530" s="22"/>
      <c r="H530" s="3"/>
    </row>
    <row r="531" spans="1:8" ht="18.75" x14ac:dyDescent="0.3">
      <c r="A531" s="100" t="s">
        <v>12</v>
      </c>
      <c r="B531" s="101"/>
      <c r="C531" s="101"/>
      <c r="D531" s="95">
        <f>D17+D21+D35+D49+D84+D120+D126+D166+D250+D287+D296+D312+D323+D410+D419+D438+D489+D493+D498+D505+D511+D514+D517+D530+D162</f>
        <v>2194772.7749999999</v>
      </c>
      <c r="E531" s="95">
        <f>E17+E21+E35+E49+E84+E120+E126+E166+E250+E287+E296+E312+E323+E410+E419+E438+E489+E493+E498+E505+E511+E514+E517+E530+E162</f>
        <v>2086662.0200000003</v>
      </c>
      <c r="F531" s="26" t="e">
        <f>F17+F188+#REF!+#REF!+#REF!+#REF!+#REF!+#REF!+F419+F438+#REF!+#REF!+#REF!</f>
        <v>#REF!</v>
      </c>
      <c r="G531" s="26" t="e">
        <f>G17+G188+#REF!+#REF!+#REF!+#REF!+#REF!+#REF!+G419+G438+#REF!+#REF!+#REF!</f>
        <v>#REF!</v>
      </c>
      <c r="H531" s="3"/>
    </row>
    <row r="532" spans="1:8" ht="18.75" x14ac:dyDescent="0.2">
      <c r="E532" s="57"/>
      <c r="F532" s="4"/>
      <c r="G532" s="4"/>
      <c r="H532" s="3"/>
    </row>
    <row r="533" spans="1:8" ht="18.75" x14ac:dyDescent="0.2">
      <c r="A533" s="55"/>
      <c r="B533" s="39"/>
      <c r="C533" s="39"/>
      <c r="D533" s="58"/>
      <c r="E533" s="58"/>
      <c r="F533" s="39"/>
      <c r="G533" s="39"/>
      <c r="H533" s="3"/>
    </row>
    <row r="534" spans="1:8" x14ac:dyDescent="0.2">
      <c r="H534" s="1"/>
    </row>
  </sheetData>
  <autoFilter ref="A16:K534"/>
  <mergeCells count="13">
    <mergeCell ref="A14:A15"/>
    <mergeCell ref="A1:E1"/>
    <mergeCell ref="C14:C15"/>
    <mergeCell ref="F14:G14"/>
    <mergeCell ref="B14:B15"/>
    <mergeCell ref="A9:G9"/>
    <mergeCell ref="A2:G2"/>
    <mergeCell ref="A3:G3"/>
    <mergeCell ref="A11:G11"/>
    <mergeCell ref="A5:G5"/>
    <mergeCell ref="A7:G7"/>
    <mergeCell ref="A4:E4"/>
    <mergeCell ref="A6:E6"/>
  </mergeCells>
  <phoneticPr fontId="4" type="noConversion"/>
  <pageMargins left="0.39370078740157483" right="0.39370078740157483" top="0.6692913385826772" bottom="0.78740157480314965" header="0.51181102362204722" footer="0.51181102362204722"/>
  <pageSetup paperSize="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11</vt:lpstr>
      <vt:lpstr>'Приложение 11'!Заголовки_для_печати</vt:lpstr>
      <vt:lpstr>'Приложение 11'!Область_печати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2020-11-10T13:00:24Z</cp:lastPrinted>
  <dcterms:created xsi:type="dcterms:W3CDTF">2013-10-16T11:38:15Z</dcterms:created>
  <dcterms:modified xsi:type="dcterms:W3CDTF">2021-11-23T08:32:40Z</dcterms:modified>
</cp:coreProperties>
</file>