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480" yWindow="690" windowWidth="15480" windowHeight="11010"/>
  </bookViews>
  <sheets>
    <sheet name="Приложение 10" sheetId="8" r:id="rId1"/>
  </sheets>
  <definedNames>
    <definedName name="_xlnm._FilterDatabase" localSheetId="0" hidden="1">'Приложение 10'!$A$14:$J$542</definedName>
    <definedName name="_xlnm.Print_Titles" localSheetId="0">'Приложение 10'!$14:$14</definedName>
    <definedName name="_xlnm.Print_Area" localSheetId="0">'Приложение 10'!$A$1:$D$539</definedName>
  </definedNames>
  <calcPr calcId="124519" iterate="1"/>
</workbook>
</file>

<file path=xl/calcChain.xml><?xml version="1.0" encoding="utf-8"?>
<calcChain xmlns="http://schemas.openxmlformats.org/spreadsheetml/2006/main">
  <c r="D496" i="8"/>
  <c r="D23"/>
  <c r="D80"/>
  <c r="D73"/>
  <c r="D460"/>
  <c r="D352" l="1"/>
  <c r="D269" l="1"/>
  <c r="D271"/>
  <c r="D273"/>
  <c r="D75"/>
  <c r="D492"/>
  <c r="D296"/>
  <c r="D295" s="1"/>
  <c r="D247" l="1"/>
  <c r="D533" l="1"/>
  <c r="D532" s="1"/>
  <c r="D76" l="1"/>
  <c r="D351"/>
  <c r="D409"/>
  <c r="D391"/>
  <c r="D386"/>
  <c r="D377"/>
  <c r="D336"/>
  <c r="D264"/>
  <c r="D311"/>
  <c r="D479"/>
  <c r="D463"/>
  <c r="D526"/>
  <c r="D277" l="1"/>
  <c r="D72"/>
  <c r="D68"/>
  <c r="D63"/>
  <c r="D61"/>
  <c r="D59"/>
  <c r="D57"/>
  <c r="D165"/>
  <c r="D152"/>
  <c r="D163"/>
  <c r="D161" s="1"/>
  <c r="D159"/>
  <c r="D150"/>
  <c r="D148"/>
  <c r="D146"/>
  <c r="D144"/>
  <c r="D157"/>
  <c r="D155"/>
  <c r="D142"/>
  <c r="D173"/>
  <c r="D168"/>
  <c r="D282"/>
  <c r="D280" s="1"/>
  <c r="D312"/>
  <c r="D320"/>
  <c r="D513"/>
  <c r="D503"/>
  <c r="D500"/>
  <c r="D471"/>
  <c r="D470" s="1"/>
  <c r="D462"/>
  <c r="D289"/>
  <c r="D415"/>
  <c r="D395"/>
  <c r="D286"/>
  <c r="D154" l="1"/>
  <c r="D141"/>
  <c r="D56"/>
  <c r="D74"/>
  <c r="D71" s="1"/>
  <c r="D318"/>
  <c r="D529"/>
  <c r="D350"/>
  <c r="D52"/>
  <c r="D51" s="1"/>
  <c r="D355"/>
  <c r="D419"/>
  <c r="D83" l="1"/>
  <c r="D82" s="1"/>
  <c r="D81" s="1"/>
  <c r="D225"/>
  <c r="D536" l="1"/>
  <c r="D535" s="1"/>
  <c r="D531" s="1"/>
  <c r="D242"/>
  <c r="D214"/>
  <c r="D358"/>
  <c r="D130" l="1"/>
  <c r="D275"/>
  <c r="D274" s="1"/>
  <c r="D290"/>
  <c r="D42"/>
  <c r="D293"/>
  <c r="D292" s="1"/>
  <c r="D66" l="1"/>
  <c r="D65" s="1"/>
  <c r="D55" s="1"/>
  <c r="D310"/>
  <c r="D49"/>
  <c r="D54" l="1"/>
  <c r="D250"/>
  <c r="D245"/>
  <c r="D244" s="1"/>
  <c r="D252" l="1"/>
  <c r="D249" s="1"/>
  <c r="D498"/>
  <c r="D497" l="1"/>
  <c r="D507"/>
  <c r="D506" s="1"/>
  <c r="D105"/>
  <c r="D104" s="1"/>
  <c r="D102"/>
  <c r="D101" s="1"/>
  <c r="D99"/>
  <c r="D98" s="1"/>
  <c r="D97" l="1"/>
  <c r="D233" l="1"/>
  <c r="D202"/>
  <c r="D199"/>
  <c r="D495" l="1"/>
  <c r="D494" s="1"/>
  <c r="D301" l="1"/>
  <c r="D300" s="1"/>
  <c r="D380"/>
  <c r="D192" l="1"/>
  <c r="D369"/>
  <c r="D172" l="1"/>
  <c r="D171" s="1"/>
  <c r="D476"/>
  <c r="D482" l="1"/>
  <c r="D510" l="1"/>
  <c r="D509" s="1"/>
  <c r="D505" s="1"/>
  <c r="D408" l="1"/>
  <c r="D397"/>
  <c r="D390"/>
  <c r="D376"/>
  <c r="D375" s="1"/>
  <c r="D362"/>
  <c r="D236"/>
  <c r="D211"/>
  <c r="D306" l="1"/>
  <c r="D304"/>
  <c r="D175"/>
  <c r="D174" s="1"/>
  <c r="D303" l="1"/>
  <c r="D257"/>
  <c r="D360"/>
  <c r="D182" l="1"/>
  <c r="D221"/>
  <c r="D79"/>
  <c r="D78" l="1"/>
  <c r="D70" s="1"/>
  <c r="D516" l="1"/>
  <c r="D314"/>
  <c r="D373"/>
  <c r="D372" s="1"/>
  <c r="D512" l="1"/>
  <c r="D140"/>
  <c r="D129"/>
  <c r="D502" l="1"/>
  <c r="D170"/>
  <c r="D167"/>
  <c r="D135"/>
  <c r="D134" s="1"/>
  <c r="D128"/>
  <c r="D138"/>
  <c r="D137" s="1"/>
  <c r="D44"/>
  <c r="D41" s="1"/>
  <c r="D464"/>
  <c r="D525"/>
  <c r="D524" s="1"/>
  <c r="D478"/>
  <c r="D429"/>
  <c r="D425"/>
  <c r="D309"/>
  <c r="D308" s="1"/>
  <c r="D284"/>
  <c r="D279" s="1"/>
  <c r="D189"/>
  <c r="D88"/>
  <c r="D87" s="1"/>
  <c r="D86" s="1"/>
  <c r="D33"/>
  <c r="D29"/>
  <c r="D26"/>
  <c r="D25" s="1"/>
  <c r="D21"/>
  <c r="D20" s="1"/>
  <c r="D37"/>
  <c r="D36" s="1"/>
  <c r="D324"/>
  <c r="D519"/>
  <c r="D518" s="1"/>
  <c r="D217"/>
  <c r="D35" l="1"/>
  <c r="D299"/>
  <c r="D133"/>
  <c r="D127"/>
  <c r="D424"/>
  <c r="D28"/>
  <c r="D19" s="1"/>
  <c r="D239"/>
  <c r="D458"/>
  <c r="D457" s="1"/>
  <c r="D455"/>
  <c r="D453"/>
  <c r="D468"/>
  <c r="D467" s="1"/>
  <c r="D474"/>
  <c r="D484"/>
  <c r="D487"/>
  <c r="D490"/>
  <c r="D17"/>
  <c r="D16" s="1"/>
  <c r="D15" s="1"/>
  <c r="D92"/>
  <c r="D91" s="1"/>
  <c r="D95"/>
  <c r="D94" s="1"/>
  <c r="D109"/>
  <c r="D113"/>
  <c r="D115"/>
  <c r="D119"/>
  <c r="D118" s="1"/>
  <c r="D123"/>
  <c r="D122" s="1"/>
  <c r="D121" s="1"/>
  <c r="D179"/>
  <c r="D186"/>
  <c r="D196"/>
  <c r="D205"/>
  <c r="D208"/>
  <c r="D227"/>
  <c r="D230"/>
  <c r="D256"/>
  <c r="D263"/>
  <c r="D268"/>
  <c r="D270"/>
  <c r="D272"/>
  <c r="D265"/>
  <c r="D328"/>
  <c r="D330"/>
  <c r="D335"/>
  <c r="D342"/>
  <c r="D346"/>
  <c r="D339"/>
  <c r="D366"/>
  <c r="D349" s="1"/>
  <c r="D385"/>
  <c r="D383"/>
  <c r="D389"/>
  <c r="D402"/>
  <c r="D406"/>
  <c r="D413"/>
  <c r="D417"/>
  <c r="D434"/>
  <c r="D436"/>
  <c r="D439"/>
  <c r="D443"/>
  <c r="D446"/>
  <c r="D449"/>
  <c r="D522"/>
  <c r="D521" s="1"/>
  <c r="F93"/>
  <c r="F87"/>
  <c r="F50"/>
  <c r="E198"/>
  <c r="F198"/>
  <c r="E93"/>
  <c r="E87"/>
  <c r="E50"/>
  <c r="E185"/>
  <c r="E181"/>
  <c r="E210"/>
  <c r="E209" s="1"/>
  <c r="E433"/>
  <c r="E439"/>
  <c r="E443"/>
  <c r="E455"/>
  <c r="E452" s="1"/>
  <c r="E458"/>
  <c r="E462"/>
  <c r="E464"/>
  <c r="E468"/>
  <c r="E470"/>
  <c r="E473"/>
  <c r="E474"/>
  <c r="E485"/>
  <c r="E484" s="1"/>
  <c r="F439"/>
  <c r="F443"/>
  <c r="F196"/>
  <c r="E196"/>
  <c r="F207"/>
  <c r="E207"/>
  <c r="F181"/>
  <c r="G181"/>
  <c r="H181"/>
  <c r="I181"/>
  <c r="J181"/>
  <c r="F185"/>
  <c r="F210"/>
  <c r="F209" s="1"/>
  <c r="F485"/>
  <c r="F484" s="1"/>
  <c r="F455"/>
  <c r="F452" s="1"/>
  <c r="F458"/>
  <c r="F462"/>
  <c r="F464"/>
  <c r="F468"/>
  <c r="F470"/>
  <c r="F473"/>
  <c r="F474"/>
  <c r="D267" l="1"/>
  <c r="D473"/>
  <c r="D195"/>
  <c r="D422"/>
  <c r="D423"/>
  <c r="D220"/>
  <c r="D334"/>
  <c r="D262"/>
  <c r="D178"/>
  <c r="D412"/>
  <c r="D90"/>
  <c r="D108"/>
  <c r="D107" s="1"/>
  <c r="D48"/>
  <c r="D47" s="1"/>
  <c r="D323"/>
  <c r="D322" s="1"/>
  <c r="D401"/>
  <c r="E180"/>
  <c r="F17"/>
  <c r="E457"/>
  <c r="E451" s="1"/>
  <c r="E438"/>
  <c r="E432" s="1"/>
  <c r="D433"/>
  <c r="F457"/>
  <c r="F451" s="1"/>
  <c r="D394"/>
  <c r="F180"/>
  <c r="F438"/>
  <c r="F432" s="1"/>
  <c r="D445"/>
  <c r="D438"/>
  <c r="D382"/>
  <c r="D452"/>
  <c r="E17"/>
  <c r="D261" l="1"/>
  <c r="D333"/>
  <c r="D46"/>
  <c r="D177"/>
  <c r="D451"/>
  <c r="E15"/>
  <c r="E539" s="1"/>
  <c r="F15"/>
  <c r="F539" s="1"/>
  <c r="D85"/>
  <c r="D432"/>
  <c r="D539" l="1"/>
</calcChain>
</file>

<file path=xl/sharedStrings.xml><?xml version="1.0" encoding="utf-8"?>
<sst xmlns="http://schemas.openxmlformats.org/spreadsheetml/2006/main" count="1340" uniqueCount="538">
  <si>
    <t>2016</t>
  </si>
  <si>
    <t>2015</t>
  </si>
  <si>
    <t>100</t>
  </si>
  <si>
    <t>(тыс.рублей)</t>
  </si>
  <si>
    <t>ВР</t>
  </si>
  <si>
    <t>Наименование</t>
  </si>
  <si>
    <t>Сумма по годам</t>
  </si>
  <si>
    <t>-</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</si>
  <si>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</si>
  <si>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</si>
  <si>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Социальное обеспечение и иные выплаты населению</t>
  </si>
  <si>
    <t>Иные бюджетные ассигнования</t>
  </si>
  <si>
    <t>____________________________</t>
  </si>
  <si>
    <t>Итого</t>
  </si>
  <si>
    <t>ЦСР</t>
  </si>
  <si>
    <t>Расходы на обеспечение функций органов местного самоуправления</t>
  </si>
  <si>
    <t>Расходы на выплаты  по оплате труда работников органов местного самоуправления</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</si>
  <si>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</si>
  <si>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Предоставление гражданам субсидий на оплату жилого помещения и коммунальных услуг</t>
  </si>
  <si>
    <t>Предоставление государственной социальной помощи малоимущим семьям, малоимущим одиноко проживающим гражданам</t>
  </si>
  <si>
    <t>Формирование, содержание и использование Архивного фонда Ставропольского края</t>
  </si>
  <si>
    <t>Сумма</t>
  </si>
  <si>
    <t>Организация и осуществление деятельности по опеке и попечительству в области здравоохранения</t>
  </si>
  <si>
    <t>Осуществление управленческих функций по реализации отдельных государственных полномочий в области сельского хозяйства</t>
  </si>
  <si>
    <t>Расходы на обепечение функций органов местного самоуправления по реализации отдельных государственных полномочий в области сельского хозяйства</t>
  </si>
  <si>
    <t>Расходы на выплаты по оплате труда и начисления работников местного самоуправления</t>
  </si>
  <si>
    <t xml:space="preserve">Предоставление субсидий бюджетным, автономным учреждениям и иным некоммерческим организациям </t>
  </si>
  <si>
    <t>Обеспечение мероприятий в сфере культуры</t>
  </si>
  <si>
    <t xml:space="preserve">Расходы на обеспечение функций органов местного самоуправления </t>
  </si>
  <si>
    <t>Расходы на выплаты по оплате труда работников органа местного самоуправления</t>
  </si>
  <si>
    <t>Непрограммные расходы в рамках обеспечения деятельности судебной системы</t>
  </si>
  <si>
    <t>Расходы, связанные с общегосударственным управлением</t>
  </si>
  <si>
    <t>Непрограммные расходы в рамках обеспечения деятельности в области других общегосударственных вопросов</t>
  </si>
  <si>
    <t>Расходы на участие в выстовочно-ярмарочных мероприятиях, форумах, конференциях</t>
  </si>
  <si>
    <t>Обеспечение деятельности законодательного (представительного) органа местного самоуправления</t>
  </si>
  <si>
    <t>Резервные фонды местных администраций</t>
  </si>
  <si>
    <t>Расходы для обеспечения деятельности контрольно-счетной палаты</t>
  </si>
  <si>
    <t>Обеспечение деятельности исполнительного органа местного самоуправления</t>
  </si>
  <si>
    <t>Оказание финансовой поддержки субъектов малого и среднего предпринимательства</t>
  </si>
  <si>
    <t>Непрограммные расходы в рамках обеспечения деятельности аппарата законодательного (представительного) органа местного самоуправления</t>
  </si>
  <si>
    <t xml:space="preserve">Непрограммные расходы в рамках обеспечения деятельности местной администрации </t>
  </si>
  <si>
    <t>Меры социальной поддержки отдельных категорий граждан, работающих и проживающих в сельской местности в денежном выражении</t>
  </si>
  <si>
    <t>01 0 00 00000</t>
  </si>
  <si>
    <t>01 0 01 00000</t>
  </si>
  <si>
    <t>01 0 01 20030</t>
  </si>
  <si>
    <t>03 0 00 00000</t>
  </si>
  <si>
    <t>03 0 01 00000</t>
  </si>
  <si>
    <t>04 0 00 00000</t>
  </si>
  <si>
    <t>05 0 00 00000</t>
  </si>
  <si>
    <t>05 1 00 00000</t>
  </si>
  <si>
    <t>05 1 01 00000</t>
  </si>
  <si>
    <t xml:space="preserve">Мероприятия по совершенствованию организационной, информационной и консультационной поддержки малого и среднего предпринимательства </t>
  </si>
  <si>
    <t>05 2 00 00000</t>
  </si>
  <si>
    <t>05 2 01 00000</t>
  </si>
  <si>
    <t>06 0 00 00000</t>
  </si>
  <si>
    <t>06 0 01 00000</t>
  </si>
  <si>
    <t>Расходы на обеспечение деятельности (оказание услуг) муниципальных учреждений</t>
  </si>
  <si>
    <t>06 0 01 11010</t>
  </si>
  <si>
    <t>09 0 00 00000</t>
  </si>
  <si>
    <t>09 0 01 00000</t>
  </si>
  <si>
    <t>09 0 02 00000</t>
  </si>
  <si>
    <t>09 0 03 00000</t>
  </si>
  <si>
    <t>10 0 00 00000</t>
  </si>
  <si>
    <t>Основное мероприятие "Развитие дополнительного образования в сфере культуры и искусства в районе"</t>
  </si>
  <si>
    <t>10 0 01 00000</t>
  </si>
  <si>
    <t>10 0 01 11010</t>
  </si>
  <si>
    <t>50 1 00 00000</t>
  </si>
  <si>
    <t>50 0 00 00000</t>
  </si>
  <si>
    <t>50 1 00 10010</t>
  </si>
  <si>
    <t>50 1 00 10020</t>
  </si>
  <si>
    <t>50 2 00 00000</t>
  </si>
  <si>
    <t>50 2 00 10010</t>
  </si>
  <si>
    <t>50 2 00 10020</t>
  </si>
  <si>
    <t>50 3 00 00000</t>
  </si>
  <si>
    <t>50 3 00 10010</t>
  </si>
  <si>
    <t>50 3 00 10020</t>
  </si>
  <si>
    <t>51 0 00 00000</t>
  </si>
  <si>
    <t>51 1 00 00000</t>
  </si>
  <si>
    <t>51 1 00 10010</t>
  </si>
  <si>
    <t>51 1 00 10020</t>
  </si>
  <si>
    <t>51 2 00 00000</t>
  </si>
  <si>
    <t>51 2 00 10010</t>
  </si>
  <si>
    <t>51 2 00 10020</t>
  </si>
  <si>
    <t>51 2 00 76100</t>
  </si>
  <si>
    <t>51 3 00 00000</t>
  </si>
  <si>
    <t>51 3 00 51200</t>
  </si>
  <si>
    <t>51 4 00 00000</t>
  </si>
  <si>
    <t>51 4 00 20020</t>
  </si>
  <si>
    <t>51 5 00 00000</t>
  </si>
  <si>
    <t xml:space="preserve">51 5 00 10050 </t>
  </si>
  <si>
    <t>51 5 00 22050</t>
  </si>
  <si>
    <t>51 5 00 76610</t>
  </si>
  <si>
    <t>51 5 00 76930</t>
  </si>
  <si>
    <t>57 0 00 00000</t>
  </si>
  <si>
    <t xml:space="preserve">Расходы на обеспечение деятельности (оказание услуг) муниципальных учреждений </t>
  </si>
  <si>
    <t xml:space="preserve">Проведение мероприятий для детей и молодежи </t>
  </si>
  <si>
    <t>Расходы на обеспечение деятельностии (оказание услуг) муниципальных учреждений</t>
  </si>
  <si>
    <t>60 0 00 00000</t>
  </si>
  <si>
    <t>60 0 00 77150</t>
  </si>
  <si>
    <t>17 0 00 00000</t>
  </si>
  <si>
    <t>17 0 01 00000</t>
  </si>
  <si>
    <t>17 0 01 11010</t>
  </si>
  <si>
    <t>17 0 01 76140</t>
  </si>
  <si>
    <t>17 0 01 76890</t>
  </si>
  <si>
    <t>17 0 02 00000</t>
  </si>
  <si>
    <t>17 0 02 11010</t>
  </si>
  <si>
    <t>17 0 02 76890</t>
  </si>
  <si>
    <t>17 0 04 00000</t>
  </si>
  <si>
    <t>17 0 04 11010</t>
  </si>
  <si>
    <t>17 0 05 00000</t>
  </si>
  <si>
    <t>17 0 05 20370</t>
  </si>
  <si>
    <t>17 0 05 11010</t>
  </si>
  <si>
    <t>17 0 06 00000</t>
  </si>
  <si>
    <t>17 0 06 11010</t>
  </si>
  <si>
    <t>17 0 07 00000</t>
  </si>
  <si>
    <t>17 0 07 11150</t>
  </si>
  <si>
    <t>17 0 07 11240</t>
  </si>
  <si>
    <t>17 0 08 00000</t>
  </si>
  <si>
    <t>17 0 08 10010</t>
  </si>
  <si>
    <t>17 0 08 10020</t>
  </si>
  <si>
    <t>17 0 08 11010</t>
  </si>
  <si>
    <t>17 0 09 00000</t>
  </si>
  <si>
    <t>17 0 09 76200</t>
  </si>
  <si>
    <t>15 0 00 00000</t>
  </si>
  <si>
    <t>15 0 01 00000</t>
  </si>
  <si>
    <t>16 0 01 10010</t>
  </si>
  <si>
    <t>16 0 01 10020</t>
  </si>
  <si>
    <t>16 0 01 76630</t>
  </si>
  <si>
    <t>16 0 01 00000</t>
  </si>
  <si>
    <t>16 0 00 00000</t>
  </si>
  <si>
    <t>10 0 01 76890</t>
  </si>
  <si>
    <t>10 0 02 00000</t>
  </si>
  <si>
    <t>10 0 02 11010</t>
  </si>
  <si>
    <t>10 0 02 80010</t>
  </si>
  <si>
    <t>Расходы на проведение мероприятий по организации отдыха детей в лагерях дневного прибывания</t>
  </si>
  <si>
    <t>17 0 01 77170</t>
  </si>
  <si>
    <t>17 0 02 77160</t>
  </si>
  <si>
    <t>Оплата жилищно-коммунальных услуг отдельным категориям граждан</t>
  </si>
  <si>
    <t>Обеспечение мер социальной поддержки ветеранов труда Ставропольского края</t>
  </si>
  <si>
    <t>Обеспечение мер социальной поддержки реабилитированных лиц и лиц, признанных пострадавшими от политических репрессий</t>
  </si>
  <si>
    <t>Обеспечение мер социальной поддержки ветеранов труда и тужеников тыла</t>
  </si>
  <si>
    <t>Ежемесячная доплата к пенсии гражданам, ставшим инвалидами при исполнении служебных обязанностей в районах боевых действий</t>
  </si>
  <si>
    <t xml:space="preserve">Ежемесячная денежная выплата семьям погибших ветеранов боевых действий </t>
  </si>
  <si>
    <t xml:space="preserve">Выплата ежемесячной денежной компенсации на каждого ребенка в возрасте до 18 лет многодетным семьям </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</si>
  <si>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</si>
  <si>
    <t>Осуществление отдельных государственных полономочий в области труда и социальной защиты отдельных категорий граждан</t>
  </si>
  <si>
    <t>Выплата денежных средств на содержание ребенка опекуну (попечителю)</t>
  </si>
  <si>
    <t xml:space="preserve">Выплата на содержание детей-сирот и детей, оставшихся без попечения родителей в приемных семьях, а также на вознаграждение, причитающееся приемным родителям </t>
  </si>
  <si>
    <t>Выплата единовременного пособия усыновителям</t>
  </si>
  <si>
    <t>17 0 09 78140</t>
  </si>
  <si>
    <t>Расходы на организацию и осуществление деятельности по опеке и попечительству в области образования</t>
  </si>
  <si>
    <t>Создание и организация деятельности комиссий по делам несовершеннолетних и защите их прав</t>
  </si>
  <si>
    <t>Выплата ежегодного социльного пособия на проезд учащимся (студентам)</t>
  </si>
  <si>
    <t>Организация и проведение мероприятий по борьбе с иксодовыми клещами-переносчиками Крымской геморрагической лихорадки в природных биотопах</t>
  </si>
  <si>
    <t>Обеспечение деятельности депутатов Думы Ставропольского края и их помощников в избирательном округе</t>
  </si>
  <si>
    <r>
      <t xml:space="preserve">Основное мероприятие </t>
    </r>
    <r>
      <rPr>
        <b/>
        <sz val="14"/>
        <rFont val="Calibri"/>
        <family val="2"/>
        <charset val="204"/>
      </rPr>
      <t>«</t>
    </r>
    <r>
      <rPr>
        <b/>
        <sz val="14"/>
        <rFont val="Times New Roman"/>
        <family val="1"/>
        <charset val="204"/>
      </rPr>
      <t>Улучшение условий для осуществления предпринимательской деятельности</t>
    </r>
    <r>
      <rPr>
        <b/>
        <sz val="14"/>
        <rFont val="Calibri"/>
        <family val="2"/>
        <charset val="204"/>
      </rPr>
      <t>»</t>
    </r>
    <r>
      <rPr>
        <b/>
        <sz val="14"/>
        <rFont val="Times New Roman"/>
        <family val="1"/>
        <charset val="204"/>
      </rPr>
      <t xml:space="preserve"> </t>
    </r>
  </si>
  <si>
    <r>
      <t xml:space="preserve">Осуществление ежегодной денежной выплаты лицам, награжденным нагрудным знаком </t>
    </r>
    <r>
      <rPr>
        <sz val="14"/>
        <rFont val="Calibri"/>
        <family val="2"/>
        <charset val="204"/>
      </rPr>
      <t>«</t>
    </r>
    <r>
      <rPr>
        <sz val="14"/>
        <rFont val="Times New Roman"/>
        <family val="1"/>
        <charset val="204"/>
      </rPr>
      <t>Почетный донор России</t>
    </r>
    <r>
      <rPr>
        <sz val="14"/>
        <rFont val="Calibri"/>
        <family val="2"/>
        <charset val="204"/>
      </rPr>
      <t>»</t>
    </r>
  </si>
  <si>
    <r>
      <t xml:space="preserve">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№40-ФЗ </t>
    </r>
    <r>
      <rPr>
        <sz val="14"/>
        <rFont val="Calibri"/>
        <family val="2"/>
        <charset val="204"/>
      </rPr>
      <t>«</t>
    </r>
    <r>
      <rPr>
        <sz val="14"/>
        <rFont val="Times New Roman"/>
        <family val="1"/>
        <charset val="204"/>
      </rPr>
      <t>Об обязательном страховании гражданской ответственности владельцев транспортных средств</t>
    </r>
    <r>
      <rPr>
        <sz val="14"/>
        <rFont val="Calibri"/>
        <family val="2"/>
        <charset val="204"/>
      </rPr>
      <t>»</t>
    </r>
  </si>
  <si>
    <t>Расходы на обепечение деятельности (оказание услуг) муниципальных учреждений</t>
  </si>
  <si>
    <t>Основное мероприятие "Снижение рисков и смягчение последствий чрезвычайной ситуации природного и техногенного характера"</t>
  </si>
  <si>
    <t>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t>
  </si>
  <si>
    <t>02 0 00 00000</t>
  </si>
  <si>
    <t>Капитальные вложения в объекты недвижимого имущества государственной (муниципальной) собственности</t>
  </si>
  <si>
    <t>Подпрограмма "Реализация муниципальной политики в области землеустройства и землепользования в Советском городском округе Ставропольского края"</t>
  </si>
  <si>
    <t>02 2 00 10080</t>
  </si>
  <si>
    <t>Подпрограмма "Обеспечение реализации муниципальной программы Советского городского округа Ставропольского края "Управление и распоряжение имуществом  и общепрограммные мероприятия"</t>
  </si>
  <si>
    <t>Расходы на выплаты по оплате труда работников органов местного самоуправления</t>
  </si>
  <si>
    <t>Подпрограмма "Обеспечение безопасности дорожного движения на улично-дорожной сети Советского городского округа Ставропольского края"</t>
  </si>
  <si>
    <t>05 1 01 20240</t>
  </si>
  <si>
    <t>Основное мероприятие "Создание эффективной системы поддержки малого и среднего предпринимательства"</t>
  </si>
  <si>
    <t>05 2 01 60010</t>
  </si>
  <si>
    <t>05 2 02 00000</t>
  </si>
  <si>
    <t>05 2 02 20080</t>
  </si>
  <si>
    <t>09 0 01 52200</t>
  </si>
  <si>
    <t>09 0 01 52500</t>
  </si>
  <si>
    <t>09 0 01 52800</t>
  </si>
  <si>
    <t>09 0 01 78220</t>
  </si>
  <si>
    <t>09 0 01 78230</t>
  </si>
  <si>
    <t>09 0 01 78210</t>
  </si>
  <si>
    <t>09 0 01 78240</t>
  </si>
  <si>
    <t>09 0 01 78250</t>
  </si>
  <si>
    <t>09 0 01 R4620</t>
  </si>
  <si>
    <t>09 0 01 77220</t>
  </si>
  <si>
    <t>09 0 02 53800</t>
  </si>
  <si>
    <t>09 0 02 76260</t>
  </si>
  <si>
    <t>09 0 02 76270</t>
  </si>
  <si>
    <t>09 0 02 77190</t>
  </si>
  <si>
    <t>09 0 03 76240</t>
  </si>
  <si>
    <t>09 0 04 00000</t>
  </si>
  <si>
    <t>09 0 04 76210</t>
  </si>
  <si>
    <t>11 0 00 00000</t>
  </si>
  <si>
    <t>11 0 01 00000</t>
  </si>
  <si>
    <t>10 0 04 00000</t>
  </si>
  <si>
    <t>10 0 04 11010</t>
  </si>
  <si>
    <t>10 0 04 80010</t>
  </si>
  <si>
    <t>10 0 04 22240</t>
  </si>
  <si>
    <t>15 0 01 11010</t>
  </si>
  <si>
    <t>17 0 09 78110</t>
  </si>
  <si>
    <t>17 0 09 78130</t>
  </si>
  <si>
    <t>20 0 00 00000</t>
  </si>
  <si>
    <t>Расходы в рамках обеспечения деятельности финансового управления администрации Советского городского округа Ставропольского края</t>
  </si>
  <si>
    <t>Расходы на обеспечение деятельности (оказание услуг) муниципальных учреждений (централизованная бухгалтерия)</t>
  </si>
  <si>
    <t xml:space="preserve">51 5 00 11010 </t>
  </si>
  <si>
    <t>59 0 00 00000</t>
  </si>
  <si>
    <t>59 0 00 20040</t>
  </si>
  <si>
    <t>Глава городского округа</t>
  </si>
  <si>
    <t>Непрограммные  расходы по МКУ "Хозяйственно-эксплуатационная служба"</t>
  </si>
  <si>
    <t>70 0 00 00000</t>
  </si>
  <si>
    <t>Расходы по обепечению деятельности (оказание услуг) муниципальных учреждений</t>
  </si>
  <si>
    <t>70 0 00 11010</t>
  </si>
  <si>
    <t>07 0 00 00000</t>
  </si>
  <si>
    <t>Подпрограмма "Энергосбережение и повышение энергетической эффективности в Советском городском округе Ставропольского края"</t>
  </si>
  <si>
    <t>07 3 00 00000</t>
  </si>
  <si>
    <t>07 3 01 00000</t>
  </si>
  <si>
    <t>07 3 01 22300</t>
  </si>
  <si>
    <t xml:space="preserve">Закупка товаров, работ и услуг для государственных (муниципальных) нужд </t>
  </si>
  <si>
    <t>Основное мероприятие "Прочее благоустройство"</t>
  </si>
  <si>
    <t>07 2 04 00000</t>
  </si>
  <si>
    <t>07 2 04 22330</t>
  </si>
  <si>
    <t>07 2 01 00000</t>
  </si>
  <si>
    <t>Основное мероприятие "Озеленение"</t>
  </si>
  <si>
    <t>Мероприятия по созданию и содержанию объектов озеленения</t>
  </si>
  <si>
    <t>07 2 02 00000</t>
  </si>
  <si>
    <t>Основное мероприятие "Содержание мест захоронения"</t>
  </si>
  <si>
    <t>07 2 03 00000</t>
  </si>
  <si>
    <t>07 1 00 00000</t>
  </si>
  <si>
    <t>56 0 00 00000</t>
  </si>
  <si>
    <t>НЕПРОГРАММНЫЕ РАСХОДЫ АДМИНИСТРАЦИИ СОВЕТСКОГО ГОРОДСКОГО ОКРУГА СТАВРОПОЛЬСКОГО КРАЯ</t>
  </si>
  <si>
    <t>03 0 01 11010</t>
  </si>
  <si>
    <t>03 0 02 00000</t>
  </si>
  <si>
    <t>03 0 02 20060</t>
  </si>
  <si>
    <t>04 1 00 00000</t>
  </si>
  <si>
    <t>04 1 01 00000</t>
  </si>
  <si>
    <t>04 1 01 21420</t>
  </si>
  <si>
    <t xml:space="preserve">  04 3 00 00000  </t>
  </si>
  <si>
    <t>04 4 00 00000</t>
  </si>
  <si>
    <t>Основное мероприятие "Реализация проектов развития территорий муниципальных образований, основанных на местных инициативах"</t>
  </si>
  <si>
    <t xml:space="preserve">04 3 01 21440  </t>
  </si>
  <si>
    <t xml:space="preserve">Подпрограмма "Модернизация, содержание, развитие транспортной инфраструктуры и обеспечение безопасности дорожного движения на автомобильных дорогах вне границ населенных пунктов" </t>
  </si>
  <si>
    <t>Мероприятия по профилактике детского дорожно-транспортного травматизма</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</si>
  <si>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</si>
  <si>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Основное мероприятие "Мероприятия по уличному освещению и энергосбережению"</t>
  </si>
  <si>
    <t>Мероприятия в области уличного освещения и энергосбережения</t>
  </si>
  <si>
    <t>Подпрограмма "Модернизация и развитие коммунального хозяйства в Советском городском округе Ставропольского края"</t>
  </si>
  <si>
    <t>Основное мероприятие "Модернизация и развитие систем коммунальной инфраструктуры"</t>
  </si>
  <si>
    <t>07 1 01 00000</t>
  </si>
  <si>
    <t>07 1 01 22280</t>
  </si>
  <si>
    <t>07 2 01 22310</t>
  </si>
  <si>
    <t>Содержание мест захоронения</t>
  </si>
  <si>
    <t>07 2 02 22320</t>
  </si>
  <si>
    <t>Прочие мероприятия по благоустройству</t>
  </si>
  <si>
    <t>Подпрограмма "Обеспечение жильем молодых семей в Советском городском округе Ставропольского края"</t>
  </si>
  <si>
    <t>07 4 00 00000</t>
  </si>
  <si>
    <t>Мероприятия по обеспечению первичных мер пожарной безопасности</t>
  </si>
  <si>
    <t>Управление муниципальной собственностью, муниципальная политика в области управления имуществом</t>
  </si>
  <si>
    <t>Расходы в области землеустройства и землепользования</t>
  </si>
  <si>
    <t>17 0 02 S6690</t>
  </si>
  <si>
    <t>02 3 00 10010</t>
  </si>
  <si>
    <t>02 3 00 10020</t>
  </si>
  <si>
    <t>58 0 00 00000</t>
  </si>
  <si>
    <t>Непрограммные расходы в рамках обеспечения деятельности отдела культуры</t>
  </si>
  <si>
    <t>58 0 00 10010</t>
  </si>
  <si>
    <t>58 0 00 10020</t>
  </si>
  <si>
    <t>51 6 00 00000</t>
  </si>
  <si>
    <t xml:space="preserve">                                                                                                                             городского округа Ставропольского края</t>
  </si>
  <si>
    <t xml:space="preserve">                                                                                                                             Приложение 10 </t>
  </si>
  <si>
    <r>
      <t xml:space="preserve">                                                                                                                             </t>
    </r>
    <r>
      <rPr>
        <sz val="14"/>
        <rFont val="Calibri"/>
        <family val="2"/>
        <charset val="204"/>
      </rPr>
      <t>«</t>
    </r>
    <r>
      <rPr>
        <sz val="14"/>
        <rFont val="Times New Roman"/>
        <family val="1"/>
        <charset val="204"/>
      </rPr>
      <t>О бюджете Советского  городского</t>
    </r>
  </si>
  <si>
    <t xml:space="preserve">Резервные фонды </t>
  </si>
  <si>
    <t>11 0 02 00000</t>
  </si>
  <si>
    <t>09 0 01 78260</t>
  </si>
  <si>
    <t>09 0 Р1 50840</t>
  </si>
  <si>
    <t>Выплата денежной компенсации семьям, в которых в период с 1 января 2011 года по 31 декабря 2015 года родился третий или последуюший ребенок</t>
  </si>
  <si>
    <t>09 0 02 77650</t>
  </si>
  <si>
    <t>Подпрограмма "Ремонт и содержание улично-дорожной сети Советского городского округа Ставропольского края"</t>
  </si>
  <si>
    <t>04 3 02 21440</t>
  </si>
  <si>
    <t>Основное мероприятие "Обеспечение функций органов местного самоуправления"</t>
  </si>
  <si>
    <t>11 0 02 10010</t>
  </si>
  <si>
    <t>11 0 02 10020</t>
  </si>
  <si>
    <t>15 0 02 00000</t>
  </si>
  <si>
    <t>15 0 02 20100</t>
  </si>
  <si>
    <t>Разработка, приобретение и эксплуатация информационных систем, ресурсов и телекоммуникационных услуг</t>
  </si>
  <si>
    <t>51 5 00 22010</t>
  </si>
  <si>
    <t>Основное мероприятие "Профилактика терроризма и экстремизма"</t>
  </si>
  <si>
    <t>51 5 00 10080</t>
  </si>
  <si>
    <t>Основное мероприятие "Ремонт и содержание автомобильных дорог вне границ населенных пунктов за счет средств дорожного фонда"</t>
  </si>
  <si>
    <t>Расходы на работы по  ремонту, содержанию и реконструкцию автомобильных дорог вне границ населенных пунктов</t>
  </si>
  <si>
    <t>Основное мероприятие "Ремонт и содержание улично-дорожной сети за счет средств дорожного фонда"</t>
  </si>
  <si>
    <t xml:space="preserve">Мероприятия по ремонту и содержанию улично-дорожной сети Советского городского округа Ставропольского края </t>
  </si>
  <si>
    <t>Основное мероприятие "Ремонт и содержание улично-дорожной сети за счет средств на поддержку дорожного хозяйства"</t>
  </si>
  <si>
    <t>Мероприятия по ремонту и содержанию улично-дорожной сети Советского городского округа Ставропольского края</t>
  </si>
  <si>
    <t xml:space="preserve">04 3 02 00000  </t>
  </si>
  <si>
    <t xml:space="preserve">Реализация проектов развития территорий муниципальных образований, основанных на местных инициативах </t>
  </si>
  <si>
    <t>Расходы на проведение мероприятий по организации отдыха детей в учреждениях дополнительного образования</t>
  </si>
  <si>
    <t>17 0 E2 50970</t>
  </si>
  <si>
    <t>57 0 01 00000</t>
  </si>
  <si>
    <t>57 0 01 20090</t>
  </si>
  <si>
    <t>09 0 01 77820</t>
  </si>
  <si>
    <t>17 0 04 76890</t>
  </si>
  <si>
    <t>Расходы на 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</si>
  <si>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t>Подпрограмма"Содержание, текущий ремонт систем коммунальной инфраструктуры Советского городского округа Ставропольского края"</t>
  </si>
  <si>
    <t>07 2 00 00000</t>
  </si>
  <si>
    <t>09 0 02 76280</t>
  </si>
  <si>
    <t>05 4 00 00000</t>
  </si>
  <si>
    <t>05 4 01 00000</t>
  </si>
  <si>
    <t>05 4 01 10010</t>
  </si>
  <si>
    <t>05 4 01 10020</t>
  </si>
  <si>
    <t>05 4 01 76530</t>
  </si>
  <si>
    <t>05 4 02 00000</t>
  </si>
  <si>
    <t>05 4 02 76540</t>
  </si>
  <si>
    <t>Осуществление отдельных государственных полномочий Ставропольского края по созданию административных комиссий</t>
  </si>
  <si>
    <t>Проведение информационно-пропагандистских мероприятий, направленных на профилактику идеологии терроризма</t>
  </si>
  <si>
    <t>Комплектование книжных фондов библиотек муниципальных образований</t>
  </si>
  <si>
    <t>10 0 02 S8540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</si>
  <si>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t>
  </si>
  <si>
    <t xml:space="preserve">Проведение работ по замене оконных блоков в муниципальных образовательных организациях </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</si>
  <si>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 основного общего, среднего общего образования в частных общеобразовательных организациях</t>
  </si>
  <si>
    <t xml:space="preserve">Обеспечение деятельности центров образования цифрового и гуманитарного профилей </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</si>
  <si>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</si>
  <si>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</si>
  <si>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 xml:space="preserve">Компенсация отдельным категориям граждан оплаты взноса на капитальный ремонт общего имущества в многоквартирном доме </t>
  </si>
  <si>
    <t>Выплаты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</si>
  <si>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 xml:space="preserve"> Выплата пособия на ребенка</t>
  </si>
  <si>
    <t>Подрограмма "Развитие пищевой и перерабатывающей промышленности, потребительского рынка и туризма в Советском городском округе Ставропольского края"</t>
  </si>
  <si>
    <t>Основное мероприятие "Создание условий для развития пищевой и перерабатывающей промышленности"</t>
  </si>
  <si>
    <t>05 3 01 20220</t>
  </si>
  <si>
    <t>05 3 01 00000</t>
  </si>
  <si>
    <t>05 3 00 00000</t>
  </si>
  <si>
    <t>Основное мероприятие "Создание условий для развития инфраструктуры торговли, общественного питания и бытового обслуживания населения"</t>
  </si>
  <si>
    <t>05 3 02 00000</t>
  </si>
  <si>
    <t>05 3 02 20250</t>
  </si>
  <si>
    <t>Основное мероприятие "Развитие ситуационного туризма"</t>
  </si>
  <si>
    <t>Расходы на развитие ситуационного туризма</t>
  </si>
  <si>
    <t>05 3 03 00000</t>
  </si>
  <si>
    <t>Расходы на проведение фестиваля национальных культур народов, проживающих на территории городского округа, "Мы все единая семья"</t>
  </si>
  <si>
    <t>55 0 00 00000</t>
  </si>
  <si>
    <t>55 0 00 21210</t>
  </si>
  <si>
    <t>Расходы, связанные с муниципальной поддержкой социально-ориентированных некоммерческих организаций, осуществляющих деятельность на территории городского округа</t>
  </si>
  <si>
    <t>55 0 00 21220</t>
  </si>
  <si>
    <t>Программа Советского городского округа Ставропольского края "Профилактика правонарушений, наркомании в Советском городском округе Ставропольского края"</t>
  </si>
  <si>
    <t>Организация проведения на территории округа профилактических мероприятий, направленных на снижение незаконного потребления и оборота наркотиков</t>
  </si>
  <si>
    <t>56 0 00 21230</t>
  </si>
  <si>
    <t>МУНИЦИПАЛЬНАЯ ПРОГРАММА СОВЕТСКОГО ГОРОДСКОГО ОКРУГА СТАВРОПОЛЬСКОГО КРАЯ "ПОВЫШЕНИЕ ЭФФЕКТИВНОСТИ УПРАВЛЕНИЯ МУНИЦИПАЛЬНЫМИ ФИНАНСАМИ СОВЕТСКОГО ГОРОДСКОГО ОКРУГА СТАВРОПОЛЬСКОГО КРАЯ"</t>
  </si>
  <si>
    <t>Ежемесячная выплата в связи с рождением (усыновлением) первого ребенка</t>
  </si>
  <si>
    <t>09 0 Р1 55730</t>
  </si>
  <si>
    <t>09 0 Р1 00000</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</si>
  <si>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</si>
  <si>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Реализация проектов развития территорий муниципальных образований, основанных на местных инициативах</t>
  </si>
  <si>
    <t>57 0 02 S7730</t>
  </si>
  <si>
    <t>МУНИЦИПАЛЬНАЯ ПРОГРАММА СОВЕТСКОГО ГОРОДСКОГО ОКРУГА СТАВРОПОЛЬСКОГО КРАЯ  "РАЗВИТИЕ ГРАДОСТРОИТЕЛЬСТВА, СТРОИТЕЛЬСТВА И АРХИТЕКТУРЫ В СОВЕТСКОМ ГОРОДСКОМ ОКРУГЕ СТАВРОПОЛЬСКОГО КРАЯ"</t>
  </si>
  <si>
    <t>02 3 00 00000</t>
  </si>
  <si>
    <t>02 2 00 00000</t>
  </si>
  <si>
    <t>02 1 00 00000</t>
  </si>
  <si>
    <t>02 1 00 20050</t>
  </si>
  <si>
    <t>МУНИЦИПАЛЬНАЯ ПРОГРАММА СОВЕТСКОГО ГОРОДСКОГО ОКРУГА СТАВРОПОЛЬСКОГО КРАЯ "РАЗВИТИЕ МУНИЦИПАЛЬНОЙ СЛУЖБЫ В СОВЕТСКОМ ГОРОДСКОМ ОКРУГЕ СТАВРОПОЛЬСКОГО КРАЯ"</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</si>
  <si>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t>
  </si>
  <si>
    <t>Основное мероприятие "Обеспечение функционирования и развития Единой дежурно-диспетчерской службы Советского городского округа"</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</si>
  <si>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 СТАВРОПОЛЬСКОГО КРАЯ"</t>
  </si>
  <si>
    <t xml:space="preserve">  04 3 01 00000  </t>
  </si>
  <si>
    <t>МУНИЦИПАЛЬНАЯ ПРОГРАММА СОВЕТСКОГО ГОРОДСКОГО ОКРУГА СТАВРОПОЛЬСКОГО КРАЯ "ЭКОНОМИЧЕСКОЕ РАЗВИТИЕ СОВЕТСКОГО ГОРОДСКОГО ОКРУГА СТАВРОПОЛЬСКОГО КРАЯ"</t>
  </si>
  <si>
    <t>Подпрограмма "Создание благоприятных условий для привлечения инвестиций в Советском городском округеСтавропольского края"</t>
  </si>
  <si>
    <t>Подпрограмма "Развитие сельского хозяйства в Советском городском округе Ставропольского края"</t>
  </si>
  <si>
    <t>Основное мероприятие "Обеспечение деятельности по реализации подпрограммы"</t>
  </si>
  <si>
    <t>Основное мероприятие "Развитие растенееводства в округе"</t>
  </si>
  <si>
    <t>МУНИЦИПАЛЬНАЯ ПРОГРАММА  "СНИЖЕНИЕ АДМИНИСТРАТИВНЫХ БАРЬЕРОВ, ОПТИМИЗАЦИЯ И ПОВЫШЕНИЕ КАЧЕСТВА ПРЕДОСТАВЛЕНИЯ ГОСУДАРСТВЕННЫХ МУНИЦИПАЛЬНЫХ УСЛУГ В СОВЕТСКОМ ГОРОДСКОМ ОКРУГЕ СТАВРОПОЛЬСКОГО КРАЯ"</t>
  </si>
  <si>
    <t>Основное мероприятие "Обепечение деятельности по предоставлению государственных и муниципальных услуг МКУ МФЦ"</t>
  </si>
  <si>
    <t>МУНИЦИПАЛЬНАЯ ПРОГРАММА СОВЕТСКОГО ГОРОДСКОГО ОКРУГА СТАВРОПОЛЬСКОГО КРАЯ "СОЦИАЛЬНАЯ ПОДДЕРЖКА ГРАЖДАН СОВЕТСКОГО ГОРОДСКОГО ОКРУГА  СТАВРОПОЛЬСКОГО КРАЯ"</t>
  </si>
  <si>
    <t>Основное мероприятие "Оказание адресной социальной помощи семьям с детьми, проживающим на территории округа"</t>
  </si>
  <si>
    <t>Основное мероприятие "Предоставление адресной социальной помощи нуждающимся гражданам"</t>
  </si>
  <si>
    <t>Основное мероприятие "Обеспечение деятельности реализации программы"</t>
  </si>
  <si>
    <t>МУНИЦИПАЛЬНАЯ ПРОГРАММА СОВЕТСКОГО ГОРОДСКОГО ОКРУГА СТАВРОПОЛЬСКОГО КРАЯ "РАЗВИТИЕ КУЛЬТУРЫ В СОВЕТСКОМ ГОРОДСКОМ ОКРУГЕ СТАВРОПОЛЬСКОГО КРАЯ"</t>
  </si>
  <si>
    <t>Основное мероприятие "Развитие библиотечного обслуживания населения округа"</t>
  </si>
  <si>
    <t>Основное мероприятие "Развитие культурно-досуговой деятельности в округе"</t>
  </si>
  <si>
    <t>МУНИЦИПАЛЬНАЯ ПРОГРАММА СОВЕТСКОГО ГОРОДСКОГО ОКРУГА СТАВРОПОЛЬСКОГО КРАЯ "РАЗВИТИЕ ФИЗИЧЕСКОЙ КУЛЬТУРЫ И СПОРТА В СОВЕТСКОМ ГОРОДСКОМ ОКРУГЕ СТАВРОПОЛЬСКОГО КРАЯ"</t>
  </si>
  <si>
    <t>МУНИЦИПАЛЬНАЯ ПРОГРАММА СОВЕТСКОГО ГОРОДСКОГО ОКРУГА СТАВРОПОЛЬСКОГО КРАЯ "РАЗВИТИЕ АРХИВНОГО ДЕЛА В СОВЕТСКОМ ГОРОДСКОМ ОКРУГЕ СТАВРОПОЛЬСКОГО КРАЯ"</t>
  </si>
  <si>
    <t>Основное мероприятие "Обеспечение деятельности работников архивного отдела"</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</si>
  <si>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t>
  </si>
  <si>
    <t>Основное мероприятие "Развитие дошкольного образования"</t>
  </si>
  <si>
    <t>Основное мероприятие "Развитие общего образования"</t>
  </si>
  <si>
    <t>Основное мероприятие "Развитие дополнительного образования детей и подростков"</t>
  </si>
  <si>
    <t>Основное мероприятие "Развитие организационно-воспитательной работы с молодежью"</t>
  </si>
  <si>
    <t>Основное мероприятие "Обеспечение деятельности оздоровительно-образовательного центра"</t>
  </si>
  <si>
    <t>Основное мероприятие "Организация каникулярного отдыха, оздоровления и занятости детей и подростков"</t>
  </si>
  <si>
    <t>Основное мероприятие  "Осуществление управленческих функций по реализации полномочий в области образования и молодежной политики"</t>
  </si>
  <si>
    <t>Основное мероприятие "Развитие деятельности в области опеки и попечительства"</t>
  </si>
  <si>
    <t>Программа "Профилактика терроризма и экстремизма на территории Советского городского округа Ставропольского края"</t>
  </si>
  <si>
    <t>Программа "Противодействие коррупции на территории Советского городского округа Ставропольского края"</t>
  </si>
  <si>
    <t>Подпрограмма "Обеспечение реализации муниципальной программы СГО СК  "Повышение эффективности управления муниципальными финансами Советского городского округа Ставропольского края""</t>
  </si>
  <si>
    <t>20 1 00 00000</t>
  </si>
  <si>
    <t>20 1 0100000</t>
  </si>
  <si>
    <t>20 1 01 10010</t>
  </si>
  <si>
    <t>20 1 01 10020</t>
  </si>
  <si>
    <t>Основное мероприятие "Исполнение полномочий администрации в области градостроительной деятельности"</t>
  </si>
  <si>
    <t>Основное мероприятие "Обеспечение мероприятий, направленных на формирование благоприятного инвестиционного имиджа"</t>
  </si>
  <si>
    <t>Подпрограмма "Реализация муниципальной политики в области управления имуществом, находящимся в муниципальной собственности Советского городского округа Ставропольского края"</t>
  </si>
  <si>
    <t>Подпрограмма "Развитие  малого и среднего предпринимательства в Советском городском округе Ставропольского края"</t>
  </si>
  <si>
    <t>Расходы на создания условий для развития пищевой и перерабатывающей промышленности"</t>
  </si>
  <si>
    <t>Расходы на создания условий для развития инфраструктуры торговли, общественного питания и бытового обслуживания населения"</t>
  </si>
  <si>
    <t>05 3 03 20260</t>
  </si>
  <si>
    <t>Содержание газовых сетей</t>
  </si>
  <si>
    <t>Основное мероприятие "Реализация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t>
  </si>
  <si>
    <t>Обеспечение гарантий лиц, замещающих муниципальные должности в соответствии с законодательством Ставропольского края</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</si>
  <si>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</si>
  <si>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Организация мероприятий по профилактике терроризма и экстремизма, в т. ч. за счет привлечения казачьих обществ округа к участию в мероприятиях по профилактике правонарушений на территории округа</t>
  </si>
  <si>
    <t>Непрограммные расходы  в области других вопросов жидищно-коммунального хозяйства</t>
  </si>
  <si>
    <t>04 2 00 00000</t>
  </si>
  <si>
    <t>04 2 01 00000</t>
  </si>
  <si>
    <t>Подпрограмма «Модернизация улично-дорожной сети Советского городского округа Ставропольского края»</t>
  </si>
  <si>
    <t>Реализация регионального проекта "Финансовая поддержка семей при рождении детей"</t>
  </si>
  <si>
    <t>Основное мероприятие «Мероприятия, направленные на проведение ремонта, восстановление и реставрацию памятников культуры</t>
  </si>
  <si>
    <t>10 0 05 00000</t>
  </si>
  <si>
    <t>Основное мероприятие "Проведение информационно-пропагандистских мероприятий, направленных на профилактику идеологии терроризма"</t>
  </si>
  <si>
    <t>57 0 02 00000</t>
  </si>
  <si>
    <t>Реализация регионального проекта  "Успех каждого ребенка"</t>
  </si>
  <si>
    <t>Непрограммные расходы в области культуры</t>
  </si>
  <si>
    <t>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</si>
  <si>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t>Председатель законодательного (представительного) органа муниципального образования</t>
  </si>
  <si>
    <t>17 0 02 S7740</t>
  </si>
  <si>
    <t>10 0 06 00000</t>
  </si>
  <si>
    <t>10 0 06 L4670</t>
  </si>
  <si>
    <t>03 0 02 21050</t>
  </si>
  <si>
    <t>Расходы на проведение работ по сохранению объектов культурного наследия</t>
  </si>
  <si>
    <t>10 0 03 00000</t>
  </si>
  <si>
    <t>Основное мероприятие "Реализация проектов развития территорий муниципальных образований,  основанных на местных инициативах"</t>
  </si>
  <si>
    <t>10 0 05 28200</t>
  </si>
  <si>
    <t>Основное мероприятие "Обеспечение развития и укрепления материально-технической базы учреждений культуры"</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</si>
  <si>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</si>
  <si>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 0 02 L3040</t>
  </si>
  <si>
    <t>Ежегодная денежная выплата гражданам Российской Федерации, не достигшим совершеннолетия на 3 сентября 1945 года и постоянно проживающим на территории Ставропольского края</t>
  </si>
  <si>
    <t>98 0 00 00000</t>
  </si>
  <si>
    <t>Реализация функций иных муниципальных органов</t>
  </si>
  <si>
    <t>09 0 02 R3020</t>
  </si>
  <si>
    <t>Осуществление ежемесячных выплат на детей в возрасте от трех до семи лет включительно</t>
  </si>
  <si>
    <t>98 2 00 00000</t>
  </si>
  <si>
    <t>98 2 00 22381</t>
  </si>
  <si>
    <t>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а также на иные цели</t>
  </si>
  <si>
    <t>Профилактика и устранение последствий распространения коронавирусной инфекции на территории Советского городского округа</t>
  </si>
  <si>
    <t>09 0 02 73020</t>
  </si>
  <si>
    <t>Основное мероприятие «Обеспечение безопасности дорожного движения на улично-дорожной сети округа»</t>
  </si>
  <si>
    <t>04 4 03 00000</t>
  </si>
  <si>
    <t>04 4 03 21450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</si>
  <si>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</si>
  <si>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17 0 02 53030</t>
  </si>
  <si>
    <t>04 1 02 21420</t>
  </si>
  <si>
    <t>Расходы на работы по ремонту, содержанию и реконструкцию автомобильных дорог вне границ населенных пунктов</t>
  </si>
  <si>
    <t>Предоставление молодым семьям социальных выплат на приобретение (строительство) жилья</t>
  </si>
  <si>
    <t>07 4 00 L4970</t>
  </si>
  <si>
    <t>09 0 01 78270</t>
  </si>
  <si>
    <t>Дополнительные меры социальной поддержки в виде дополнительной компенсации расходов на оплату жилых помещений и коммунальных услуг участникам, инвалидам Великой Отечественной войны и бывшим несовершеннолетним узникам фашизма</t>
  </si>
  <si>
    <t>70 0 00 22330</t>
  </si>
  <si>
    <t>15 0 03 00000</t>
  </si>
  <si>
    <t>15 0 03 11010</t>
  </si>
  <si>
    <t xml:space="preserve">04 3 01 S8660  </t>
  </si>
  <si>
    <t>Капитальный ремонт и ремонт автомобильных дорог общего пользования местного назначения в городских округах и городских поселениях</t>
  </si>
  <si>
    <t xml:space="preserve">                                                                                                                             округа Ставропольского края на 2021 год</t>
  </si>
  <si>
    <r>
      <t xml:space="preserve">                                                                                                                             и плановый период 2022 и 2023 годов</t>
    </r>
    <r>
      <rPr>
        <sz val="14"/>
        <rFont val="Calibri"/>
        <family val="2"/>
        <charset val="204"/>
      </rPr>
      <t>»</t>
    </r>
  </si>
  <si>
    <t>Обеспечение развития и укрепления материально-технической базы домов культуры в населенных пунктах с числом жителей до 50 тысяч человек</t>
  </si>
  <si>
    <t>Программа "Гармонизация межнациональных отношений, предупреждение этнического и религиозного экстримизма, укрепление единства российской нации на территории Советского городского округа Ставропольского края"</t>
  </si>
  <si>
    <t>Осуществление деятельности по обращению с животными без владельцев</t>
  </si>
  <si>
    <t xml:space="preserve"> Организация мероприятий, направленных на противодействие коррупции на территории округа</t>
  </si>
  <si>
    <t>Основное мероприятие «Внедрение современных технологий и методов кадровой работы, направленных на повышение профессиональной компетентности муниципальных служащих»</t>
  </si>
  <si>
    <t>Организация и проведение мероприятий по профессиональному развитию муниципальных служащих</t>
  </si>
  <si>
    <t>МУНИЦИПАЛЬНАЯ ПРОГРАММА СОВЕТСКОГО ГОРОДСКОГО ОКРУГА СТАВРОПОЛЬСКОГО КРАЯ "УПРАВЛЕНИЕ И РАСПОРЯЖЕНИЕ ИМУЩЕСТВОМ В СОВЕТСКОМ ГОРОДСКОМ ОКРУГЕ СТАВРОПОЛЬСКОГО КРАЯ"</t>
  </si>
  <si>
    <t xml:space="preserve">04 2 01 S8400 </t>
  </si>
  <si>
    <t xml:space="preserve">04 2 01 S8404 </t>
  </si>
  <si>
    <t>000</t>
  </si>
  <si>
    <t>Реализация проектов развития территорий муниципальных образований, основанных на местных инициативах  ремонт участка автомобильной дороги общего пользования по ул.Лермонтова села Отказного Советского городского округа Ставропольского края)</t>
  </si>
  <si>
    <t xml:space="preserve">04 2 01 G8404 </t>
  </si>
  <si>
    <t>Реализация проектов развития территорий муниципальных образований, основанных на местных инициативах, за счет внебюджетных источников ремонт участка автомобильной дороги общего пользования по ул.Лермонтова села Отказного Советского городского округа Ставропольского края)</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</si>
  <si>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</si>
  <si>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</si>
  <si>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Основное мероприятие «Развитие массовой физической культуры и спорта в городском округе»</t>
  </si>
  <si>
    <t>07 2 03 S8400</t>
  </si>
  <si>
    <t>07 2 03 G8400</t>
  </si>
  <si>
    <t>Реализация проектов развития территорий муниципальных образований, основанных на местных инициативах («Благоустройство территории, прилегающей к строящемуся храму святого великомученика и Победоносца Георгия по адресу: ул. Юбилейная, 28» хутора Восточного Советского городского округа Ставропольского края)</t>
  </si>
  <si>
    <t>200</t>
  </si>
  <si>
    <t>07 2 03 S8401</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</si>
  <si>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территории, прилегающей к строящемуся храму святого великомученика и Победоносца Георгия по адресу: ул. Юбилейная, 28» хутора Восточного Советского городского округа Ставропольского края)</t>
  </si>
  <si>
    <t>07 2 03 G8401</t>
  </si>
  <si>
    <t>07 2 03 S8402</t>
  </si>
  <si>
    <t>07 2 03 S8403</t>
  </si>
  <si>
    <t>07 2 03 S8405</t>
  </si>
  <si>
    <t>07 2 03 S8406</t>
  </si>
  <si>
    <t>07 2 03 G8406</t>
  </si>
  <si>
    <t>07 2 03 G8402</t>
  </si>
  <si>
    <t>07 2 03 G8403</t>
  </si>
  <si>
    <t>07 2 03 G8405</t>
  </si>
  <si>
    <t>Реализация проектов развития территорий муниципальных образований, основанных на местных инициативах (Благоустройство «Центральной  площади» (2 очередь) в селе Горькая Балка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</si>
  <si>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«Центральной  площади» (2 очередь) в селе Горькая Балка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</si>
  <si>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(Устройство тротуаров по ул. Буденного, ул. Социалистическая в селе Нины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</si>
  <si>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(Устройство тротуара по ул. Ленина в поселке Селивановка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</si>
  <si>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за счет внебюджетных источников (Устройство тротуаров по ул. Буденного, ул. Социалистическая в селе Нины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</si>
  <si>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за счет внебюджетных источников (Устройство тротуара по ул. Ленина в поселке Селивановка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</si>
  <si>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(Благоустройство прилегающей общественной территории к ФОКу села Солдато-Александровское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</si>
  <si>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прилегающей общественной территории к ФОКу села Солдато-Александровское Советского городского округа Ставропольского края)</t>
  </si>
  <si>
    <t>Расходы в области градостроительной деятельности</t>
  </si>
  <si>
    <t>11 0 01 20230</t>
  </si>
  <si>
    <t>51 6 00 40100</t>
  </si>
  <si>
    <t>Расходы на строительство объектов социально-культурной сферы</t>
  </si>
  <si>
    <t>07 2 03 S8408</t>
  </si>
  <si>
    <t>Реализация проектов развития территорий муниципальных образований, основанных на местных инициативах («Благоустройство сквера на площади 1 Мая в районе МОУ СОШ№ 3 (2 этап) в г.Зеленокумске Советского городского округа Ставропольского края)</t>
  </si>
  <si>
    <t>07 2 03 G8408</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</si>
  <si>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сквера на площади 1 Мая в районе МОУ СОШ№ 3 (2 этап) в г.Зеленокумске Советского городского округа Ставропольского края)</t>
  </si>
  <si>
    <t>Реализация проектов развития территорий муниципальных образований, основанных на местных инициативах  ремонт автомобильной дороги общего пользования местного значения по переулку Крупской 1,2,3 линиии города Зеленокумска Советского городского округа Ставропольского края)</t>
  </si>
  <si>
    <t xml:space="preserve">04 2 04 S8404 </t>
  </si>
  <si>
    <t>04 2 01 S8407</t>
  </si>
  <si>
    <t>Реализация проектов развития территорий муниципальных образований, основанных на местных инициативах  за счет внебюджетных источников ремонт автомобильной дороги общего пользования местного значения по переулку Крупской 1,2,3 линиии города Зеленокумска Советского городского округа Ставропольского края)</t>
  </si>
  <si>
    <t>04 2 01 G8407</t>
  </si>
  <si>
    <t>Реализация проектов развития территорий муниципальных образований,  основанных на местных инициативах (Ремонт здания зала торжеств муниципального казенного учреждения "Культурно-досуговый центр" села Правокумского Советского городского округа Ставропольского края Вторая очередь)</t>
  </si>
  <si>
    <t>Реализация проектов развития территорий муниципальных образований, основанных на местных инициативах, за счет внебюджетных источников(Ремонт здания зала торжеств муниципального казенного учреждения "Культурно-досуговый центр" села Правокумского Советского городского округа Ставропольского края Вторая очередь)</t>
  </si>
  <si>
    <t>10 0 03 S8409</t>
  </si>
  <si>
    <t>10 0 03 G8409</t>
  </si>
  <si>
    <t>Реализация проектов развития территорий муниципальных образований, основанных на местных инициативах, за счет внебюджетных источников</t>
  </si>
  <si>
    <t>04 2 01 G8400</t>
  </si>
  <si>
    <t>Предоставление субсидий бюджетным,
автономным учреждениям и иным некоммерческим организациям</t>
  </si>
  <si>
    <t>Строительство и реконструкция автомобильных дорог общего пользования местного значения  (Реконструкция части автомобильной дороги по улице Бульварной от дома № 80 до дома № 211 села Нины Советского района Ставропольского края)</t>
  </si>
  <si>
    <t>04 3 01S649М</t>
  </si>
  <si>
    <t>Непрограммные мероприятия</t>
  </si>
  <si>
    <t>Проведение Всероссийской переписи населения 2020 года</t>
  </si>
  <si>
    <t>98 1 00 00000</t>
  </si>
  <si>
    <t>98 1 00 54690</t>
  </si>
  <si>
    <t>04 1 02 00000</t>
  </si>
  <si>
    <t>Основное мероприятие  «Ремонт и содержание автомобильных дорог вне границ населенных пунктов на поддержку дорожного хозяйства»</t>
  </si>
  <si>
    <t>10 0 A2 55191</t>
  </si>
  <si>
    <t>Оказание государственной социальной помощи на основании социального контракта отдельным категориям граждан
 </t>
  </si>
  <si>
    <t>09 0 03 R4040</t>
  </si>
  <si>
    <t>Государственная поддержка отрасли культуры (государственная поддержка муниципальных учреждений культуры, находящихся в сельской местности)</t>
  </si>
  <si>
    <t>Единая субвенция</t>
  </si>
  <si>
    <t>09 0 01 78000</t>
  </si>
  <si>
    <t>10 0 A2 00000</t>
  </si>
  <si>
    <t>Реализация регионального проекта "Творческие люди"</t>
  </si>
  <si>
    <t>04 2 04 S8407</t>
  </si>
  <si>
    <t>51 5 00 76360</t>
  </si>
  <si>
    <t>Приобретение жилого помещения в муниципальную собственность Советского городского округа Ставропольского края</t>
  </si>
  <si>
    <t>Капитальные вложения в объекты государственной (муниципальной) собственности</t>
  </si>
  <si>
    <t>02 1 00 20010</t>
  </si>
  <si>
    <t>Распределение бюджетных ассигнований по целевым статьям (муниципальным программам и непрограммным направлениям деятельности) (ЦСР)  группам видов расходов (ВР) классификации расходов бюджетов на 2021 год</t>
  </si>
  <si>
    <t>крешению Совета депутатов Советского</t>
  </si>
  <si>
    <t>от 10 декабря 2020 года № 413</t>
  </si>
</sst>
</file>

<file path=xl/styles.xml><?xml version="1.0" encoding="utf-8"?>
<styleSheet xmlns="http://schemas.openxmlformats.org/spreadsheetml/2006/main">
  <numFmts count="4">
    <numFmt numFmtId="43" formatCode="_-* #,##0.00\ _₽_-;\-* #,##0.00\ _₽_-;_-* &quot;-&quot;??\ _₽_-;_-@_-"/>
    <numFmt numFmtId="164" formatCode="* #,##0.00;* \-#,##0.00;* &quot;-&quot;??;@"/>
    <numFmt numFmtId="165" formatCode="0000000"/>
    <numFmt numFmtId="166" formatCode="#,##0.00_ ;\-#,##0.00\ "/>
  </numFmts>
  <fonts count="15">
    <font>
      <sz val="10"/>
      <name val="Arial Cyr"/>
      <charset val="204"/>
    </font>
    <font>
      <sz val="10"/>
      <name val="Arial Cyr"/>
      <charset val="204"/>
    </font>
    <font>
      <sz val="10"/>
      <name val="Arial"/>
      <family val="2"/>
      <charset val="204"/>
    </font>
    <font>
      <sz val="14"/>
      <name val="Times New Roman"/>
      <family val="1"/>
      <charset val="204"/>
    </font>
    <font>
      <sz val="8"/>
      <name val="Arial Cyr"/>
      <charset val="204"/>
    </font>
    <font>
      <sz val="14"/>
      <name val="Times New Roman"/>
      <family val="1"/>
      <charset val="204"/>
    </font>
    <font>
      <sz val="14"/>
      <name val="Arial"/>
      <family val="2"/>
      <charset val="204"/>
    </font>
    <font>
      <b/>
      <sz val="14"/>
      <name val="Times New Roman"/>
      <family val="1"/>
      <charset val="204"/>
    </font>
    <font>
      <b/>
      <sz val="10"/>
      <name val="Arial"/>
      <family val="2"/>
      <charset val="204"/>
    </font>
    <font>
      <sz val="14"/>
      <name val="Calibri"/>
      <family val="2"/>
      <charset val="204"/>
    </font>
    <font>
      <b/>
      <sz val="14"/>
      <name val="Calibri"/>
      <family val="2"/>
      <charset val="204"/>
    </font>
    <font>
      <sz val="14"/>
      <color rgb="FFC00000"/>
      <name val="Times New Roman"/>
      <family val="1"/>
      <charset val="204"/>
    </font>
    <font>
      <sz val="10"/>
      <color rgb="FFC00000"/>
      <name val="Arial"/>
      <family val="2"/>
      <charset val="204"/>
    </font>
    <font>
      <sz val="14"/>
      <color theme="1"/>
      <name val="Times New Roman"/>
      <family val="1"/>
      <charset val="204"/>
    </font>
    <font>
      <b/>
      <sz val="14"/>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2" fillId="0" borderId="0"/>
    <xf numFmtId="9" fontId="1" fillId="0" borderId="0" applyFont="0" applyFill="0" applyBorder="0" applyAlignment="0" applyProtection="0"/>
    <xf numFmtId="0" fontId="2" fillId="0" borderId="0"/>
    <xf numFmtId="43" fontId="1" fillId="0" borderId="0" applyFont="0" applyFill="0" applyBorder="0" applyAlignment="0" applyProtection="0"/>
  </cellStyleXfs>
  <cellXfs count="123">
    <xf numFmtId="0" fontId="0" fillId="0" borderId="0" xfId="0"/>
    <xf numFmtId="0" fontId="2" fillId="0" borderId="0" xfId="1" applyProtection="1">
      <protection hidden="1"/>
    </xf>
    <xf numFmtId="0" fontId="2" fillId="0" borderId="0" xfId="1"/>
    <xf numFmtId="0" fontId="2" fillId="0" borderId="0" xfId="1" applyBorder="1" applyProtection="1">
      <protection hidden="1"/>
    </xf>
    <xf numFmtId="164" fontId="3" fillId="0" borderId="0" xfId="1" applyNumberFormat="1" applyFont="1" applyFill="1" applyBorder="1" applyAlignment="1" applyProtection="1">
      <alignment horizontal="right" vertical="top"/>
      <protection hidden="1"/>
    </xf>
    <xf numFmtId="0" fontId="5" fillId="0" borderId="1" xfId="1" applyNumberFormat="1" applyFont="1" applyFill="1" applyBorder="1" applyAlignment="1" applyProtection="1">
      <alignment horizontal="center" vertical="center" wrapText="1"/>
      <protection hidden="1"/>
    </xf>
    <xf numFmtId="0" fontId="6" fillId="0" borderId="0" xfId="1" applyFont="1" applyProtection="1">
      <protection hidden="1"/>
    </xf>
    <xf numFmtId="0" fontId="5" fillId="0" borderId="0" xfId="1" applyFont="1" applyAlignment="1" applyProtection="1">
      <alignment horizontal="right"/>
      <protection hidden="1"/>
    </xf>
    <xf numFmtId="0" fontId="5" fillId="0" borderId="0" xfId="1" applyNumberFormat="1" applyFont="1" applyFill="1" applyAlignment="1" applyProtection="1">
      <alignment horizontal="right"/>
      <protection hidden="1"/>
    </xf>
    <xf numFmtId="0" fontId="5" fillId="0" borderId="1" xfId="1" applyNumberFormat="1" applyFont="1" applyFill="1" applyBorder="1" applyAlignment="1" applyProtection="1">
      <alignment horizontal="center" vertical="center"/>
      <protection hidden="1"/>
    </xf>
    <xf numFmtId="164" fontId="5" fillId="0" borderId="0" xfId="1" applyNumberFormat="1" applyFont="1" applyFill="1" applyBorder="1" applyAlignment="1" applyProtection="1">
      <alignment horizontal="right" vertical="top"/>
      <protection hidden="1"/>
    </xf>
    <xf numFmtId="0" fontId="5" fillId="0" borderId="0" xfId="0" applyFont="1" applyAlignment="1">
      <alignment wrapText="1"/>
    </xf>
    <xf numFmtId="0" fontId="5" fillId="2" borderId="0" xfId="0" applyFont="1" applyFill="1" applyBorder="1" applyAlignment="1">
      <alignment wrapText="1"/>
    </xf>
    <xf numFmtId="0" fontId="5" fillId="0" borderId="0" xfId="0" applyFont="1" applyAlignment="1"/>
    <xf numFmtId="0" fontId="5" fillId="2" borderId="0" xfId="0" applyFont="1" applyFill="1" applyAlignment="1">
      <alignment wrapText="1"/>
    </xf>
    <xf numFmtId="4" fontId="3" fillId="0" borderId="0" xfId="0" applyNumberFormat="1" applyFont="1" applyFill="1" applyAlignment="1"/>
    <xf numFmtId="4" fontId="3" fillId="0" borderId="0" xfId="0" applyNumberFormat="1" applyFont="1" applyFill="1" applyBorder="1" applyAlignment="1"/>
    <xf numFmtId="166" fontId="5" fillId="0" borderId="0" xfId="1" applyNumberFormat="1" applyFont="1" applyFill="1" applyBorder="1" applyAlignment="1" applyProtection="1">
      <alignment horizontal="right" vertical="top"/>
      <protection hidden="1"/>
    </xf>
    <xf numFmtId="164" fontId="3" fillId="0" borderId="0" xfId="1" applyNumberFormat="1" applyFont="1" applyFill="1" applyBorder="1" applyAlignment="1" applyProtection="1">
      <alignment horizontal="center" vertical="top"/>
      <protection hidden="1"/>
    </xf>
    <xf numFmtId="4" fontId="3" fillId="0" borderId="0" xfId="1" applyNumberFormat="1" applyFont="1" applyFill="1" applyAlignment="1" applyProtection="1">
      <alignment horizontal="right" vertical="top"/>
      <protection hidden="1"/>
    </xf>
    <xf numFmtId="0" fontId="3" fillId="0" borderId="0" xfId="0" applyFont="1" applyBorder="1" applyAlignment="1">
      <alignment horizontal="center" vertical="center"/>
    </xf>
    <xf numFmtId="0" fontId="2" fillId="0" borderId="0" xfId="1" applyFont="1" applyBorder="1" applyProtection="1">
      <protection hidden="1"/>
    </xf>
    <xf numFmtId="0" fontId="2" fillId="0" borderId="0" xfId="1" applyFont="1"/>
    <xf numFmtId="0" fontId="5" fillId="3" borderId="1" xfId="1" applyNumberFormat="1" applyFont="1" applyFill="1" applyBorder="1" applyAlignment="1" applyProtection="1">
      <alignment horizontal="center" vertical="center" wrapText="1"/>
      <protection hidden="1"/>
    </xf>
    <xf numFmtId="0" fontId="2" fillId="3" borderId="0" xfId="1" applyFill="1"/>
    <xf numFmtId="164" fontId="11" fillId="0" borderId="0" xfId="1" applyNumberFormat="1" applyFont="1" applyFill="1" applyBorder="1" applyAlignment="1" applyProtection="1">
      <alignment horizontal="right" vertical="top"/>
      <protection hidden="1"/>
    </xf>
    <xf numFmtId="0" fontId="12" fillId="0" borderId="0" xfId="1" applyFont="1" applyBorder="1" applyProtection="1">
      <protection hidden="1"/>
    </xf>
    <xf numFmtId="0" fontId="12" fillId="0" borderId="0" xfId="1" applyFont="1"/>
    <xf numFmtId="0" fontId="6" fillId="3" borderId="0" xfId="1" applyFont="1" applyFill="1" applyProtection="1">
      <protection hidden="1"/>
    </xf>
    <xf numFmtId="0" fontId="7" fillId="3" borderId="0" xfId="1" applyNumberFormat="1" applyFont="1" applyFill="1" applyBorder="1" applyAlignment="1" applyProtection="1">
      <alignment horizontal="justify" vertical="top" wrapText="1"/>
      <protection hidden="1"/>
    </xf>
    <xf numFmtId="0" fontId="3" fillId="3" borderId="0" xfId="0" applyFont="1" applyFill="1" applyBorder="1" applyAlignment="1">
      <alignment horizontal="left" vertical="top" wrapText="1"/>
    </xf>
    <xf numFmtId="0" fontId="3" fillId="3" borderId="1" xfId="0" applyFont="1" applyFill="1" applyBorder="1" applyAlignment="1">
      <alignment horizontal="left" vertical="top" wrapText="1"/>
    </xf>
    <xf numFmtId="0" fontId="7" fillId="3" borderId="1" xfId="1" applyNumberFormat="1" applyFont="1" applyFill="1" applyBorder="1" applyAlignment="1" applyProtection="1">
      <alignment horizontal="left" vertical="top" wrapText="1"/>
      <protection hidden="1"/>
    </xf>
    <xf numFmtId="49" fontId="7" fillId="0" borderId="1" xfId="1" applyNumberFormat="1" applyFont="1" applyFill="1" applyBorder="1" applyAlignment="1" applyProtection="1">
      <alignment horizontal="center"/>
      <protection hidden="1"/>
    </xf>
    <xf numFmtId="0" fontId="7" fillId="3" borderId="1" xfId="0" applyFont="1" applyFill="1" applyBorder="1" applyAlignment="1">
      <alignment horizontal="left" vertical="distributed" wrapText="1"/>
    </xf>
    <xf numFmtId="0" fontId="3" fillId="3" borderId="1" xfId="0" applyFont="1" applyFill="1" applyBorder="1" applyAlignment="1">
      <alignment wrapText="1"/>
    </xf>
    <xf numFmtId="49" fontId="3" fillId="0" borderId="1" xfId="1" applyNumberFormat="1" applyFont="1" applyFill="1" applyBorder="1" applyAlignment="1" applyProtection="1">
      <alignment horizontal="center"/>
      <protection hidden="1"/>
    </xf>
    <xf numFmtId="0" fontId="3" fillId="0" borderId="1" xfId="1" applyNumberFormat="1" applyFont="1" applyFill="1" applyBorder="1" applyAlignment="1" applyProtection="1">
      <alignment horizontal="center"/>
      <protection hidden="1"/>
    </xf>
    <xf numFmtId="0" fontId="7" fillId="3" borderId="1" xfId="0" applyFont="1" applyFill="1" applyBorder="1" applyAlignment="1">
      <alignment wrapText="1"/>
    </xf>
    <xf numFmtId="49" fontId="3" fillId="3" borderId="1" xfId="0" applyNumberFormat="1" applyFont="1" applyFill="1" applyBorder="1" applyAlignment="1">
      <alignment wrapText="1"/>
    </xf>
    <xf numFmtId="0" fontId="3" fillId="3" borderId="1" xfId="0" applyFont="1" applyFill="1" applyBorder="1"/>
    <xf numFmtId="0" fontId="3" fillId="3" borderId="1" xfId="1" applyNumberFormat="1" applyFont="1" applyFill="1" applyBorder="1" applyAlignment="1" applyProtection="1">
      <alignment horizontal="justify" vertical="top" wrapText="1"/>
      <protection hidden="1"/>
    </xf>
    <xf numFmtId="0" fontId="3" fillId="3" borderId="1" xfId="0" applyFont="1" applyFill="1" applyBorder="1" applyAlignment="1">
      <alignment horizontal="left" vertical="distributed" wrapText="1"/>
    </xf>
    <xf numFmtId="0" fontId="7" fillId="3" borderId="1" xfId="0" applyFont="1" applyFill="1" applyBorder="1" applyAlignment="1">
      <alignment horizontal="justify"/>
    </xf>
    <xf numFmtId="0" fontId="3" fillId="3" borderId="1" xfId="0" applyFont="1" applyFill="1" applyBorder="1" applyAlignment="1">
      <alignment horizontal="justify"/>
    </xf>
    <xf numFmtId="164" fontId="7" fillId="3" borderId="1" xfId="1" applyNumberFormat="1" applyFont="1" applyFill="1" applyBorder="1" applyAlignment="1" applyProtection="1">
      <alignment horizontal="right"/>
      <protection hidden="1"/>
    </xf>
    <xf numFmtId="0" fontId="7" fillId="3" borderId="1" xfId="1" applyNumberFormat="1" applyFont="1" applyFill="1" applyBorder="1" applyAlignment="1" applyProtection="1">
      <alignment horizontal="justify" vertical="top" wrapText="1"/>
      <protection hidden="1"/>
    </xf>
    <xf numFmtId="49" fontId="7" fillId="3" borderId="1" xfId="0" applyNumberFormat="1" applyFont="1" applyFill="1" applyBorder="1" applyAlignment="1">
      <alignment wrapText="1"/>
    </xf>
    <xf numFmtId="0" fontId="7" fillId="3" borderId="1" xfId="1" applyNumberFormat="1" applyFont="1" applyFill="1" applyBorder="1" applyAlignment="1" applyProtection="1">
      <alignment horizontal="left" wrapText="1"/>
      <protection hidden="1"/>
    </xf>
    <xf numFmtId="0" fontId="7" fillId="3" borderId="1" xfId="0" applyFont="1" applyFill="1" applyBorder="1" applyAlignment="1">
      <alignment horizontal="justify" wrapText="1"/>
    </xf>
    <xf numFmtId="0" fontId="3" fillId="3" borderId="1" xfId="0" applyFont="1" applyFill="1" applyBorder="1" applyAlignment="1">
      <alignment horizontal="justify" wrapText="1"/>
    </xf>
    <xf numFmtId="0" fontId="7" fillId="3" borderId="1" xfId="0" applyFont="1" applyFill="1" applyBorder="1" applyAlignment="1">
      <alignment horizontal="left" vertical="top" wrapText="1"/>
    </xf>
    <xf numFmtId="0" fontId="7" fillId="3" borderId="1" xfId="0" applyFont="1" applyFill="1" applyBorder="1" applyAlignment="1">
      <alignment horizontal="justify" vertical="top" wrapText="1"/>
    </xf>
    <xf numFmtId="0" fontId="3" fillId="3" borderId="1" xfId="0" applyFont="1" applyFill="1" applyBorder="1" applyAlignment="1">
      <alignment horizontal="justify" vertical="top" wrapText="1"/>
    </xf>
    <xf numFmtId="0" fontId="7" fillId="3" borderId="1" xfId="0" applyFont="1" applyFill="1" applyBorder="1" applyAlignment="1">
      <alignment horizontal="left" wrapText="1"/>
    </xf>
    <xf numFmtId="0" fontId="3" fillId="3" borderId="1" xfId="0" applyNumberFormat="1" applyFont="1" applyFill="1" applyBorder="1" applyAlignment="1">
      <alignment horizontal="left" vertical="top" wrapText="1"/>
    </xf>
    <xf numFmtId="0" fontId="3" fillId="3" borderId="1" xfId="0" applyFont="1" applyFill="1" applyBorder="1" applyAlignment="1">
      <alignment horizontal="left" wrapText="1"/>
    </xf>
    <xf numFmtId="0" fontId="3" fillId="3" borderId="1" xfId="3" applyNumberFormat="1" applyFont="1" applyFill="1" applyBorder="1" applyAlignment="1" applyProtection="1">
      <alignment horizontal="left" vertical="top" wrapText="1"/>
      <protection hidden="1"/>
    </xf>
    <xf numFmtId="165" fontId="3" fillId="3" borderId="1" xfId="0" applyNumberFormat="1" applyFont="1" applyFill="1" applyBorder="1" applyAlignment="1">
      <alignment wrapText="1"/>
    </xf>
    <xf numFmtId="3" fontId="3" fillId="0" borderId="1" xfId="0" applyNumberFormat="1" applyFont="1" applyFill="1" applyBorder="1" applyAlignment="1">
      <alignment horizontal="center"/>
    </xf>
    <xf numFmtId="164" fontId="3" fillId="3" borderId="1" xfId="1" applyNumberFormat="1" applyFont="1" applyFill="1" applyBorder="1" applyAlignment="1" applyProtection="1">
      <alignment horizontal="right"/>
      <protection hidden="1"/>
    </xf>
    <xf numFmtId="0" fontId="7" fillId="3" borderId="1" xfId="0" applyFont="1" applyFill="1" applyBorder="1" applyAlignment="1">
      <alignment vertical="top" wrapText="1"/>
    </xf>
    <xf numFmtId="49" fontId="13" fillId="3" borderId="1" xfId="0" applyNumberFormat="1" applyFont="1" applyFill="1" applyBorder="1" applyAlignment="1">
      <alignment wrapText="1"/>
    </xf>
    <xf numFmtId="0" fontId="3" fillId="0" borderId="1" xfId="0" applyFont="1" applyFill="1" applyBorder="1" applyAlignment="1">
      <alignment horizontal="center"/>
    </xf>
    <xf numFmtId="49" fontId="3" fillId="3" borderId="1" xfId="3" applyNumberFormat="1" applyFont="1" applyFill="1" applyBorder="1" applyAlignment="1" applyProtection="1">
      <alignment horizontal="left" vertical="top" wrapText="1"/>
      <protection hidden="1"/>
    </xf>
    <xf numFmtId="0" fontId="3" fillId="3" borderId="1" xfId="0" applyFont="1" applyFill="1" applyBorder="1" applyAlignment="1">
      <alignment horizontal="justify" vertical="center"/>
    </xf>
    <xf numFmtId="0" fontId="3" fillId="3" borderId="1" xfId="0" applyFont="1" applyFill="1" applyBorder="1" applyAlignment="1">
      <alignment horizontal="left"/>
    </xf>
    <xf numFmtId="0" fontId="7" fillId="3" borderId="1" xfId="1" applyNumberFormat="1" applyFont="1" applyFill="1" applyBorder="1" applyAlignment="1" applyProtection="1">
      <alignment vertical="top"/>
      <protection hidden="1"/>
    </xf>
    <xf numFmtId="0" fontId="8" fillId="0" borderId="1" xfId="1" applyFont="1" applyBorder="1" applyAlignment="1"/>
    <xf numFmtId="0" fontId="14" fillId="0" borderId="0" xfId="0" applyFont="1" applyAlignment="1">
      <alignment horizontal="justify"/>
    </xf>
    <xf numFmtId="0" fontId="13" fillId="0" borderId="1" xfId="0" applyFont="1" applyBorder="1" applyAlignment="1">
      <alignment wrapText="1"/>
    </xf>
    <xf numFmtId="0" fontId="3" fillId="3" borderId="4" xfId="0" applyFont="1" applyFill="1" applyBorder="1" applyAlignment="1">
      <alignment wrapText="1"/>
    </xf>
    <xf numFmtId="0" fontId="13" fillId="0" borderId="0" xfId="0" applyFont="1" applyAlignment="1">
      <alignment wrapText="1"/>
    </xf>
    <xf numFmtId="0" fontId="13" fillId="0" borderId="0" xfId="0" applyFont="1" applyAlignment="1">
      <alignment vertical="top" wrapText="1"/>
    </xf>
    <xf numFmtId="0" fontId="13" fillId="0" borderId="0" xfId="0" applyFont="1"/>
    <xf numFmtId="0" fontId="3" fillId="0" borderId="0" xfId="0" applyFont="1" applyAlignment="1">
      <alignment horizontal="justify"/>
    </xf>
    <xf numFmtId="0" fontId="3" fillId="3" borderId="4" xfId="0" applyNumberFormat="1" applyFont="1" applyFill="1" applyBorder="1" applyAlignment="1">
      <alignment vertical="center" wrapText="1"/>
    </xf>
    <xf numFmtId="49" fontId="3" fillId="3" borderId="4" xfId="0" applyNumberFormat="1" applyFont="1" applyFill="1" applyBorder="1" applyAlignment="1">
      <alignment wrapText="1"/>
    </xf>
    <xf numFmtId="0" fontId="3" fillId="3" borderId="1" xfId="0" applyFont="1" applyFill="1" applyBorder="1" applyAlignment="1">
      <alignment vertical="top" wrapText="1"/>
    </xf>
    <xf numFmtId="0" fontId="7" fillId="2" borderId="1" xfId="1" applyNumberFormat="1" applyFont="1" applyFill="1" applyBorder="1" applyAlignment="1" applyProtection="1">
      <alignment horizontal="left"/>
      <protection hidden="1"/>
    </xf>
    <xf numFmtId="0" fontId="3" fillId="3" borderId="4" xfId="0" applyFont="1" applyFill="1" applyBorder="1" applyAlignment="1">
      <alignment horizontal="justify" vertical="top" wrapText="1"/>
    </xf>
    <xf numFmtId="0" fontId="5" fillId="0" borderId="0" xfId="1" applyNumberFormat="1" applyFont="1" applyFill="1" applyAlignment="1" applyProtection="1">
      <alignment horizontal="left" vertical="top" wrapText="1"/>
      <protection hidden="1"/>
    </xf>
    <xf numFmtId="0" fontId="5" fillId="0" borderId="1" xfId="1" applyNumberFormat="1" applyFont="1" applyFill="1" applyBorder="1" applyAlignment="1" applyProtection="1">
      <alignment horizontal="left" vertical="center" wrapText="1"/>
      <protection hidden="1"/>
    </xf>
    <xf numFmtId="0" fontId="3" fillId="2" borderId="1" xfId="1" applyNumberFormat="1" applyFont="1" applyFill="1" applyBorder="1" applyAlignment="1" applyProtection="1">
      <alignment horizontal="left"/>
      <protection hidden="1"/>
    </xf>
    <xf numFmtId="49" fontId="3" fillId="3" borderId="5" xfId="0" applyNumberFormat="1" applyFont="1" applyFill="1" applyBorder="1" applyAlignment="1">
      <alignment horizontal="left"/>
    </xf>
    <xf numFmtId="0" fontId="3" fillId="3" borderId="1" xfId="1" applyNumberFormat="1" applyFont="1" applyFill="1" applyBorder="1" applyAlignment="1" applyProtection="1">
      <alignment horizontal="left"/>
      <protection hidden="1"/>
    </xf>
    <xf numFmtId="3" fontId="7" fillId="2" borderId="1" xfId="1" applyNumberFormat="1" applyFont="1" applyFill="1" applyBorder="1" applyAlignment="1" applyProtection="1">
      <alignment horizontal="left"/>
      <protection hidden="1"/>
    </xf>
    <xf numFmtId="0" fontId="8" fillId="0" borderId="1" xfId="1" applyFont="1" applyBorder="1" applyAlignment="1">
      <alignment horizontal="left"/>
    </xf>
    <xf numFmtId="0" fontId="2" fillId="0" borderId="0" xfId="1" applyAlignment="1">
      <alignment horizontal="left"/>
    </xf>
    <xf numFmtId="0" fontId="14" fillId="3" borderId="0" xfId="0" applyFont="1" applyFill="1" applyAlignment="1">
      <alignment horizontal="justify"/>
    </xf>
    <xf numFmtId="0" fontId="7" fillId="2" borderId="1" xfId="1" applyNumberFormat="1" applyFont="1" applyFill="1" applyBorder="1" applyAlignment="1" applyProtection="1">
      <alignment horizontal="center"/>
      <protection hidden="1"/>
    </xf>
    <xf numFmtId="0" fontId="3" fillId="3" borderId="1" xfId="0" applyNumberFormat="1" applyFont="1" applyFill="1" applyBorder="1" applyAlignment="1">
      <alignment horizontal="left" vertical="center" wrapText="1"/>
    </xf>
    <xf numFmtId="0" fontId="3" fillId="2" borderId="1" xfId="1" applyNumberFormat="1" applyFont="1" applyFill="1" applyBorder="1" applyAlignment="1" applyProtection="1">
      <alignment horizontal="left" vertical="center"/>
      <protection hidden="1"/>
    </xf>
    <xf numFmtId="49" fontId="3" fillId="0" borderId="1" xfId="1" applyNumberFormat="1" applyFont="1" applyFill="1" applyBorder="1" applyAlignment="1" applyProtection="1">
      <alignment horizontal="center" vertical="center"/>
      <protection hidden="1"/>
    </xf>
    <xf numFmtId="49" fontId="13" fillId="0" borderId="0" xfId="0" applyNumberFormat="1" applyFont="1" applyAlignment="1">
      <alignment wrapText="1"/>
    </xf>
    <xf numFmtId="43" fontId="7" fillId="3" borderId="1" xfId="4" applyFont="1" applyFill="1" applyBorder="1" applyAlignment="1">
      <alignment horizontal="right"/>
    </xf>
    <xf numFmtId="2" fontId="7" fillId="3" borderId="1" xfId="0" applyNumberFormat="1" applyFont="1" applyFill="1" applyBorder="1" applyAlignment="1">
      <alignment horizontal="right"/>
    </xf>
    <xf numFmtId="0" fontId="7" fillId="3" borderId="6" xfId="0" applyFont="1" applyFill="1" applyBorder="1" applyAlignment="1">
      <alignment wrapText="1"/>
    </xf>
    <xf numFmtId="2" fontId="3" fillId="3" borderId="1" xfId="0" applyNumberFormat="1" applyFont="1" applyFill="1" applyBorder="1" applyAlignment="1">
      <alignment horizontal="right"/>
    </xf>
    <xf numFmtId="0" fontId="5" fillId="3" borderId="0" xfId="1" applyFont="1" applyFill="1" applyAlignment="1" applyProtection="1">
      <alignment horizontal="center"/>
      <protection hidden="1"/>
    </xf>
    <xf numFmtId="0" fontId="5" fillId="3" borderId="1" xfId="1" applyNumberFormat="1" applyFont="1" applyFill="1" applyBorder="1" applyAlignment="1" applyProtection="1">
      <alignment horizontal="center" wrapText="1"/>
      <protection hidden="1"/>
    </xf>
    <xf numFmtId="4" fontId="3" fillId="3" borderId="1" xfId="0" applyNumberFormat="1" applyFont="1" applyFill="1" applyBorder="1" applyAlignment="1">
      <alignment horizontal="right"/>
    </xf>
    <xf numFmtId="4" fontId="7" fillId="3" borderId="1" xfId="0" applyNumberFormat="1" applyFont="1" applyFill="1" applyBorder="1" applyAlignment="1">
      <alignment horizontal="right"/>
    </xf>
    <xf numFmtId="164" fontId="5" fillId="3" borderId="1" xfId="1" applyNumberFormat="1" applyFont="1" applyFill="1" applyBorder="1" applyAlignment="1" applyProtection="1">
      <alignment horizontal="right"/>
      <protection hidden="1"/>
    </xf>
    <xf numFmtId="43" fontId="3" fillId="3" borderId="1" xfId="4" applyFont="1" applyFill="1" applyBorder="1" applyAlignment="1">
      <alignment horizontal="right"/>
    </xf>
    <xf numFmtId="4" fontId="7" fillId="3" borderId="1" xfId="1" applyNumberFormat="1" applyFont="1" applyFill="1" applyBorder="1" applyAlignment="1" applyProtection="1">
      <alignment horizontal="right"/>
      <protection hidden="1"/>
    </xf>
    <xf numFmtId="164" fontId="3" fillId="3" borderId="0" xfId="1" applyNumberFormat="1" applyFont="1" applyFill="1" applyBorder="1" applyAlignment="1" applyProtection="1">
      <alignment horizontal="center"/>
      <protection hidden="1"/>
    </xf>
    <xf numFmtId="0" fontId="2" fillId="3" borderId="0" xfId="1" applyFill="1" applyAlignment="1">
      <alignment horizontal="center"/>
    </xf>
    <xf numFmtId="0" fontId="3" fillId="3" borderId="4" xfId="0" applyFont="1" applyFill="1" applyBorder="1" applyAlignment="1">
      <alignment horizontal="left" vertical="distributed" wrapText="1"/>
    </xf>
    <xf numFmtId="0" fontId="5" fillId="0" borderId="0" xfId="1" applyNumberFormat="1" applyFont="1" applyFill="1" applyBorder="1" applyAlignment="1" applyProtection="1">
      <alignment horizontal="center" vertical="top" wrapText="1"/>
      <protection hidden="1"/>
    </xf>
    <xf numFmtId="0" fontId="0" fillId="0" borderId="0" xfId="0" applyAlignment="1">
      <alignment horizontal="center" vertical="top"/>
    </xf>
    <xf numFmtId="0" fontId="3" fillId="0" borderId="0" xfId="0" applyFont="1" applyAlignment="1">
      <alignment horizontal="right" vertical="center" wrapText="1"/>
    </xf>
    <xf numFmtId="0" fontId="3" fillId="0" borderId="0" xfId="1" applyNumberFormat="1" applyFont="1" applyFill="1" applyAlignment="1" applyProtection="1">
      <alignment horizontal="center" vertical="center" wrapText="1"/>
      <protection hidden="1"/>
    </xf>
    <xf numFmtId="0" fontId="3" fillId="0" borderId="0" xfId="0" applyFont="1" applyAlignment="1">
      <alignment horizontal="right" vertical="center"/>
    </xf>
    <xf numFmtId="0" fontId="3" fillId="2" borderId="0" xfId="0" applyFont="1" applyFill="1" applyAlignment="1">
      <alignment horizontal="right" vertical="center" wrapText="1"/>
    </xf>
    <xf numFmtId="0" fontId="5" fillId="3" borderId="1" xfId="1" applyNumberFormat="1" applyFont="1" applyFill="1" applyBorder="1" applyAlignment="1" applyProtection="1">
      <alignment horizontal="center" vertical="center" wrapText="1"/>
      <protection hidden="1"/>
    </xf>
    <xf numFmtId="0" fontId="3" fillId="2" borderId="0" xfId="0" applyFont="1" applyFill="1" applyBorder="1" applyAlignment="1">
      <alignment horizontal="right" vertical="center" wrapText="1"/>
    </xf>
    <xf numFmtId="0"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protection hidden="1"/>
    </xf>
    <xf numFmtId="0" fontId="5" fillId="0" borderId="1" xfId="1" applyNumberFormat="1" applyFont="1" applyFill="1" applyBorder="1" applyAlignment="1" applyProtection="1">
      <alignment horizontal="left" vertical="center" wrapText="1"/>
      <protection hidden="1"/>
    </xf>
    <xf numFmtId="0" fontId="3" fillId="3" borderId="2" xfId="1" applyNumberFormat="1" applyFont="1" applyFill="1" applyBorder="1" applyAlignment="1" applyProtection="1">
      <alignment horizontal="center" wrapText="1"/>
      <protection hidden="1"/>
    </xf>
    <xf numFmtId="0" fontId="5" fillId="3" borderId="3" xfId="1" applyNumberFormat="1" applyFont="1" applyFill="1" applyBorder="1" applyAlignment="1" applyProtection="1">
      <alignment horizontal="center" wrapText="1"/>
      <protection hidden="1"/>
    </xf>
    <xf numFmtId="0" fontId="3" fillId="0" borderId="0" xfId="2" applyNumberFormat="1" applyFont="1" applyAlignment="1" applyProtection="1">
      <alignment horizontal="right" vertical="center"/>
      <protection hidden="1"/>
    </xf>
  </cellXfs>
  <cellStyles count="5">
    <cellStyle name="Обычный" xfId="0" builtinId="0"/>
    <cellStyle name="Обычный_tmp" xfId="1"/>
    <cellStyle name="Обычный_Tmp1" xfId="3"/>
    <cellStyle name="Процентный" xfId="2" builtinId="5"/>
    <cellStyle name="Финансовый" xfId="4"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ДДДДД">
      <a:majorFont>
        <a:latin typeface="ЗАГЛАВНАЯ"/>
        <a:ea typeface=""/>
        <a:cs typeface=""/>
      </a:majorFont>
      <a:minorFont>
        <a:latin typeface="ЗАГЛАВНАЯ"/>
        <a:ea typeface=""/>
        <a:cs typeface=""/>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42"/>
  <sheetViews>
    <sheetView tabSelected="1" view="pageBreakPreview" topLeftCell="A526" zoomScale="84" zoomScaleSheetLayoutView="84" workbookViewId="0">
      <selection activeCell="B542" sqref="B542"/>
    </sheetView>
  </sheetViews>
  <sheetFormatPr defaultColWidth="9.28515625" defaultRowHeight="12.75"/>
  <cols>
    <col min="1" max="1" width="94" style="24" customWidth="1"/>
    <col min="2" max="2" width="16.7109375" style="88" customWidth="1"/>
    <col min="3" max="3" width="8.28515625" style="2" customWidth="1"/>
    <col min="4" max="4" width="16.85546875" style="107" customWidth="1"/>
    <col min="5" max="5" width="10.5703125" style="2" hidden="1" customWidth="1"/>
    <col min="6" max="6" width="11.28515625" style="2" hidden="1" customWidth="1"/>
    <col min="7" max="7" width="10.28515625" style="2" hidden="1" customWidth="1"/>
    <col min="8" max="8" width="7.7109375" style="2" hidden="1" customWidth="1"/>
    <col min="9" max="9" width="9.28515625" style="2" hidden="1" customWidth="1"/>
    <col min="10" max="10" width="0.5703125" style="2" customWidth="1"/>
    <col min="11" max="16384" width="9.28515625" style="2"/>
  </cols>
  <sheetData>
    <row r="1" spans="1:10" ht="18.75">
      <c r="A1" s="122" t="s">
        <v>265</v>
      </c>
      <c r="B1" s="122"/>
      <c r="C1" s="122"/>
      <c r="D1" s="122"/>
      <c r="E1" s="122"/>
      <c r="F1" s="122"/>
      <c r="G1" s="1"/>
    </row>
    <row r="2" spans="1:10" ht="18.75" customHeight="1">
      <c r="A2" s="111" t="s">
        <v>536</v>
      </c>
      <c r="B2" s="111"/>
      <c r="C2" s="111"/>
      <c r="D2" s="111"/>
      <c r="E2" s="111"/>
      <c r="F2" s="111"/>
      <c r="G2" s="11"/>
      <c r="H2" s="11"/>
      <c r="I2" s="11"/>
      <c r="J2" s="11"/>
    </row>
    <row r="3" spans="1:10" ht="18.75" customHeight="1">
      <c r="A3" s="111" t="s">
        <v>264</v>
      </c>
      <c r="B3" s="111"/>
      <c r="C3" s="111"/>
      <c r="D3" s="111"/>
      <c r="E3" s="111"/>
      <c r="F3" s="111"/>
      <c r="G3" s="11"/>
      <c r="H3" s="11"/>
      <c r="I3" s="11"/>
      <c r="J3" s="11"/>
    </row>
    <row r="4" spans="1:10" ht="18.75" customHeight="1">
      <c r="A4" s="116" t="s">
        <v>537</v>
      </c>
      <c r="B4" s="116"/>
      <c r="C4" s="116"/>
      <c r="D4" s="116"/>
      <c r="E4" s="116"/>
      <c r="F4" s="116"/>
      <c r="G4" s="12"/>
      <c r="H4" s="12"/>
      <c r="I4" s="12"/>
      <c r="J4" s="12"/>
    </row>
    <row r="5" spans="1:10" ht="18.75">
      <c r="A5" s="113" t="s">
        <v>266</v>
      </c>
      <c r="B5" s="113"/>
      <c r="C5" s="113"/>
      <c r="D5" s="113"/>
      <c r="E5" s="113"/>
      <c r="F5" s="113"/>
      <c r="G5" s="13"/>
      <c r="H5" s="13"/>
      <c r="I5" s="13"/>
      <c r="J5" s="13"/>
    </row>
    <row r="6" spans="1:10" ht="18.75">
      <c r="A6" s="113" t="s">
        <v>453</v>
      </c>
      <c r="B6" s="113"/>
      <c r="C6" s="113"/>
      <c r="D6" s="113"/>
      <c r="E6" s="113"/>
      <c r="F6" s="113"/>
      <c r="G6" s="13"/>
      <c r="H6" s="13"/>
      <c r="I6" s="13"/>
      <c r="J6" s="13"/>
    </row>
    <row r="7" spans="1:10" ht="18.75" customHeight="1">
      <c r="A7" s="114" t="s">
        <v>454</v>
      </c>
      <c r="B7" s="114"/>
      <c r="C7" s="114"/>
      <c r="D7" s="114"/>
      <c r="E7" s="114"/>
      <c r="F7" s="114"/>
      <c r="G7" s="14"/>
      <c r="H7" s="14"/>
      <c r="I7" s="14"/>
      <c r="J7" s="14"/>
    </row>
    <row r="8" spans="1:10" ht="18.75">
      <c r="A8" s="114"/>
      <c r="B8" s="114"/>
      <c r="C8" s="114"/>
      <c r="D8" s="114"/>
      <c r="E8" s="114"/>
      <c r="F8" s="114"/>
      <c r="G8" s="14"/>
      <c r="H8" s="14"/>
      <c r="I8" s="14"/>
      <c r="J8" s="14"/>
    </row>
    <row r="9" spans="1:10" ht="18.75">
      <c r="A9" s="114"/>
      <c r="B9" s="114"/>
      <c r="C9" s="114"/>
      <c r="D9" s="114"/>
      <c r="E9" s="114"/>
      <c r="F9" s="114"/>
      <c r="G9" s="14"/>
      <c r="H9" s="14"/>
      <c r="I9" s="14"/>
      <c r="J9" s="14"/>
    </row>
    <row r="10" spans="1:10" ht="39" customHeight="1">
      <c r="A10" s="112" t="s">
        <v>535</v>
      </c>
      <c r="B10" s="112"/>
      <c r="C10" s="112"/>
      <c r="D10" s="112"/>
      <c r="E10" s="112"/>
      <c r="F10" s="112"/>
      <c r="G10" s="1"/>
    </row>
    <row r="11" spans="1:10" ht="18.75">
      <c r="A11" s="28"/>
      <c r="B11" s="81"/>
      <c r="C11" s="7"/>
      <c r="D11" s="99"/>
      <c r="E11" s="6"/>
      <c r="F11" s="8" t="s">
        <v>3</v>
      </c>
      <c r="G11" s="1"/>
    </row>
    <row r="12" spans="1:10" ht="18.75">
      <c r="A12" s="115" t="s">
        <v>5</v>
      </c>
      <c r="B12" s="119" t="s">
        <v>14</v>
      </c>
      <c r="C12" s="117" t="s">
        <v>4</v>
      </c>
      <c r="D12" s="120" t="s">
        <v>21</v>
      </c>
      <c r="E12" s="118" t="s">
        <v>6</v>
      </c>
      <c r="F12" s="118"/>
      <c r="G12" s="1"/>
    </row>
    <row r="13" spans="1:10" ht="18.75">
      <c r="A13" s="115"/>
      <c r="B13" s="119"/>
      <c r="C13" s="117"/>
      <c r="D13" s="121"/>
      <c r="E13" s="5" t="s">
        <v>1</v>
      </c>
      <c r="F13" s="5" t="s">
        <v>0</v>
      </c>
      <c r="G13" s="1"/>
    </row>
    <row r="14" spans="1:10" ht="18.75">
      <c r="A14" s="23">
        <v>1</v>
      </c>
      <c r="B14" s="82">
        <v>2</v>
      </c>
      <c r="C14" s="5">
        <v>3</v>
      </c>
      <c r="D14" s="100">
        <v>4</v>
      </c>
      <c r="E14" s="9">
        <v>4</v>
      </c>
      <c r="F14" s="9">
        <v>5</v>
      </c>
      <c r="G14" s="1"/>
    </row>
    <row r="15" spans="1:10" ht="75">
      <c r="A15" s="32" t="s">
        <v>353</v>
      </c>
      <c r="B15" s="79" t="s">
        <v>42</v>
      </c>
      <c r="C15" s="33" t="s">
        <v>464</v>
      </c>
      <c r="D15" s="45">
        <f>D16</f>
        <v>110</v>
      </c>
      <c r="E15" s="18" t="e">
        <f>E17+#REF!+E180</f>
        <v>#REF!</v>
      </c>
      <c r="F15" s="18" t="e">
        <f>F17+#REF!+F180</f>
        <v>#REF!</v>
      </c>
      <c r="G15" s="3"/>
    </row>
    <row r="16" spans="1:10" ht="53.45" customHeight="1">
      <c r="A16" s="34" t="s">
        <v>459</v>
      </c>
      <c r="B16" s="79" t="s">
        <v>43</v>
      </c>
      <c r="C16" s="33" t="s">
        <v>464</v>
      </c>
      <c r="D16" s="45">
        <f>D17</f>
        <v>110</v>
      </c>
      <c r="E16" s="18"/>
      <c r="F16" s="18"/>
      <c r="G16" s="3"/>
    </row>
    <row r="17" spans="1:7" ht="36.6" customHeight="1">
      <c r="A17" s="35" t="s">
        <v>460</v>
      </c>
      <c r="B17" s="83" t="s">
        <v>44</v>
      </c>
      <c r="C17" s="36" t="s">
        <v>464</v>
      </c>
      <c r="D17" s="60">
        <f>D18</f>
        <v>110</v>
      </c>
      <c r="E17" s="18" t="e">
        <f>#REF!+#REF!+E50+E87+E93+#REF!+#REF!+#REF!+#REF!</f>
        <v>#REF!</v>
      </c>
      <c r="F17" s="18" t="e">
        <f>#REF!+#REF!+F50+F87+F93+#REF!+#REF!+#REF!+#REF!</f>
        <v>#REF!</v>
      </c>
      <c r="G17" s="3"/>
    </row>
    <row r="18" spans="1:7" ht="18.75">
      <c r="A18" s="35" t="s">
        <v>9</v>
      </c>
      <c r="B18" s="83" t="s">
        <v>44</v>
      </c>
      <c r="C18" s="37">
        <v>200</v>
      </c>
      <c r="D18" s="101">
        <v>110</v>
      </c>
      <c r="E18" s="10">
        <v>21864.3</v>
      </c>
      <c r="F18" s="10">
        <v>19650.97</v>
      </c>
      <c r="G18" s="3"/>
    </row>
    <row r="19" spans="1:7" ht="75">
      <c r="A19" s="32" t="s">
        <v>461</v>
      </c>
      <c r="B19" s="79" t="s">
        <v>161</v>
      </c>
      <c r="C19" s="33" t="s">
        <v>464</v>
      </c>
      <c r="D19" s="102">
        <f>D20+D25+D28</f>
        <v>10878.3</v>
      </c>
      <c r="E19" s="10"/>
      <c r="F19" s="10"/>
      <c r="G19" s="3"/>
    </row>
    <row r="20" spans="1:7" ht="56.25">
      <c r="A20" s="38" t="s">
        <v>393</v>
      </c>
      <c r="B20" s="79" t="s">
        <v>351</v>
      </c>
      <c r="C20" s="33" t="s">
        <v>464</v>
      </c>
      <c r="D20" s="102">
        <f>D21+D23</f>
        <v>1905.3</v>
      </c>
      <c r="E20" s="10"/>
      <c r="F20" s="10"/>
      <c r="G20" s="3"/>
    </row>
    <row r="21" spans="1:7" ht="37.5">
      <c r="A21" s="39" t="s">
        <v>254</v>
      </c>
      <c r="B21" s="83" t="s">
        <v>352</v>
      </c>
      <c r="C21" s="36" t="s">
        <v>464</v>
      </c>
      <c r="D21" s="101">
        <f>D22</f>
        <v>897.3</v>
      </c>
      <c r="E21" s="10"/>
      <c r="F21" s="10"/>
      <c r="G21" s="3"/>
    </row>
    <row r="22" spans="1:7" ht="18.75">
      <c r="A22" s="35" t="s">
        <v>9</v>
      </c>
      <c r="B22" s="83" t="s">
        <v>352</v>
      </c>
      <c r="C22" s="37">
        <v>200</v>
      </c>
      <c r="D22" s="101">
        <v>897.3</v>
      </c>
      <c r="E22" s="10"/>
      <c r="F22" s="10"/>
      <c r="G22" s="3"/>
    </row>
    <row r="23" spans="1:7" ht="37.5">
      <c r="A23" s="71" t="s">
        <v>532</v>
      </c>
      <c r="B23" s="83" t="s">
        <v>534</v>
      </c>
      <c r="C23" s="36" t="s">
        <v>464</v>
      </c>
      <c r="D23" s="101">
        <f>D24</f>
        <v>1008</v>
      </c>
      <c r="E23" s="10"/>
      <c r="F23" s="10"/>
      <c r="G23" s="3"/>
    </row>
    <row r="24" spans="1:7" ht="37.5">
      <c r="A24" s="108" t="s">
        <v>533</v>
      </c>
      <c r="B24" s="83" t="s">
        <v>534</v>
      </c>
      <c r="C24" s="37">
        <v>400</v>
      </c>
      <c r="D24" s="101">
        <v>1008</v>
      </c>
      <c r="E24" s="10"/>
      <c r="F24" s="10"/>
      <c r="G24" s="3"/>
    </row>
    <row r="25" spans="1:7" ht="56.25">
      <c r="A25" s="38" t="s">
        <v>163</v>
      </c>
      <c r="B25" s="79" t="s">
        <v>350</v>
      </c>
      <c r="C25" s="33" t="s">
        <v>464</v>
      </c>
      <c r="D25" s="102">
        <f>D26</f>
        <v>510</v>
      </c>
      <c r="E25" s="10"/>
      <c r="F25" s="10"/>
      <c r="G25" s="3"/>
    </row>
    <row r="26" spans="1:7" ht="18.75">
      <c r="A26" s="40" t="s">
        <v>255</v>
      </c>
      <c r="B26" s="83" t="s">
        <v>164</v>
      </c>
      <c r="C26" s="36" t="s">
        <v>464</v>
      </c>
      <c r="D26" s="101">
        <f>D27</f>
        <v>510</v>
      </c>
      <c r="E26" s="10"/>
      <c r="F26" s="10"/>
      <c r="G26" s="3"/>
    </row>
    <row r="27" spans="1:7" ht="18.75">
      <c r="A27" s="35" t="s">
        <v>9</v>
      </c>
      <c r="B27" s="83" t="s">
        <v>164</v>
      </c>
      <c r="C27" s="37">
        <v>200</v>
      </c>
      <c r="D27" s="101">
        <v>510</v>
      </c>
      <c r="E27" s="10"/>
      <c r="F27" s="10"/>
      <c r="G27" s="3"/>
    </row>
    <row r="28" spans="1:7" ht="56.25">
      <c r="A28" s="38" t="s">
        <v>165</v>
      </c>
      <c r="B28" s="79" t="s">
        <v>349</v>
      </c>
      <c r="C28" s="33" t="s">
        <v>464</v>
      </c>
      <c r="D28" s="102">
        <f>D29+D33</f>
        <v>8463</v>
      </c>
      <c r="E28" s="10"/>
      <c r="F28" s="10"/>
      <c r="G28" s="3"/>
    </row>
    <row r="29" spans="1:7" ht="18.75">
      <c r="A29" s="35" t="s">
        <v>15</v>
      </c>
      <c r="B29" s="83" t="s">
        <v>257</v>
      </c>
      <c r="C29" s="36" t="s">
        <v>464</v>
      </c>
      <c r="D29" s="101">
        <f>D30+D31+D32</f>
        <v>746.83</v>
      </c>
      <c r="E29" s="10"/>
      <c r="F29" s="10"/>
      <c r="G29" s="3"/>
    </row>
    <row r="30" spans="1:7" ht="56.25">
      <c r="A30" s="41" t="s">
        <v>17</v>
      </c>
      <c r="B30" s="83" t="s">
        <v>257</v>
      </c>
      <c r="C30" s="37">
        <v>100</v>
      </c>
      <c r="D30" s="101">
        <v>242.15</v>
      </c>
      <c r="E30" s="10"/>
      <c r="F30" s="10"/>
      <c r="G30" s="3"/>
    </row>
    <row r="31" spans="1:7" ht="18.75">
      <c r="A31" s="35" t="s">
        <v>9</v>
      </c>
      <c r="B31" s="83" t="s">
        <v>257</v>
      </c>
      <c r="C31" s="37">
        <v>200</v>
      </c>
      <c r="D31" s="101">
        <v>500.68</v>
      </c>
      <c r="E31" s="10"/>
      <c r="F31" s="10"/>
      <c r="G31" s="3"/>
    </row>
    <row r="32" spans="1:7" ht="18.75">
      <c r="A32" s="35" t="s">
        <v>11</v>
      </c>
      <c r="B32" s="83" t="s">
        <v>257</v>
      </c>
      <c r="C32" s="37">
        <v>800</v>
      </c>
      <c r="D32" s="101">
        <v>4</v>
      </c>
      <c r="E32" s="10"/>
      <c r="F32" s="10"/>
      <c r="G32" s="3"/>
    </row>
    <row r="33" spans="1:7" ht="37.5">
      <c r="A33" s="35" t="s">
        <v>166</v>
      </c>
      <c r="B33" s="83" t="s">
        <v>258</v>
      </c>
      <c r="C33" s="36" t="s">
        <v>464</v>
      </c>
      <c r="D33" s="101">
        <f>D34</f>
        <v>7716.17</v>
      </c>
      <c r="E33" s="10"/>
      <c r="F33" s="10"/>
      <c r="G33" s="3"/>
    </row>
    <row r="34" spans="1:7" ht="56.25">
      <c r="A34" s="41" t="s">
        <v>17</v>
      </c>
      <c r="B34" s="83" t="s">
        <v>258</v>
      </c>
      <c r="C34" s="37">
        <v>100</v>
      </c>
      <c r="D34" s="101">
        <v>7716.17</v>
      </c>
      <c r="E34" s="10"/>
      <c r="F34" s="10"/>
      <c r="G34" s="3"/>
    </row>
    <row r="35" spans="1:7" ht="93.75">
      <c r="A35" s="32" t="s">
        <v>354</v>
      </c>
      <c r="B35" s="79" t="s">
        <v>45</v>
      </c>
      <c r="C35" s="33" t="s">
        <v>464</v>
      </c>
      <c r="D35" s="102">
        <f>D36+D41</f>
        <v>4184.6000000000004</v>
      </c>
      <c r="E35" s="10">
        <v>654.84</v>
      </c>
      <c r="F35" s="10">
        <v>654.84</v>
      </c>
      <c r="G35" s="3"/>
    </row>
    <row r="36" spans="1:7" ht="56.25">
      <c r="A36" s="38" t="s">
        <v>355</v>
      </c>
      <c r="B36" s="79" t="s">
        <v>46</v>
      </c>
      <c r="C36" s="33" t="s">
        <v>464</v>
      </c>
      <c r="D36" s="102">
        <f>D37</f>
        <v>3712.6</v>
      </c>
      <c r="E36" s="10"/>
      <c r="F36" s="10"/>
      <c r="G36" s="3"/>
    </row>
    <row r="37" spans="1:7" ht="37.5">
      <c r="A37" s="42" t="s">
        <v>158</v>
      </c>
      <c r="B37" s="83" t="s">
        <v>228</v>
      </c>
      <c r="C37" s="36" t="s">
        <v>464</v>
      </c>
      <c r="D37" s="101">
        <f>D38+D39+D40</f>
        <v>3712.6</v>
      </c>
      <c r="E37" s="10"/>
      <c r="F37" s="10"/>
      <c r="G37" s="3"/>
    </row>
    <row r="38" spans="1:7" ht="56.25">
      <c r="A38" s="41" t="s">
        <v>17</v>
      </c>
      <c r="B38" s="83" t="s">
        <v>228</v>
      </c>
      <c r="C38" s="37">
        <v>100</v>
      </c>
      <c r="D38" s="101">
        <v>2979.44</v>
      </c>
      <c r="E38" s="10"/>
      <c r="F38" s="10"/>
      <c r="G38" s="3"/>
    </row>
    <row r="39" spans="1:7" ht="18.75">
      <c r="A39" s="35" t="s">
        <v>9</v>
      </c>
      <c r="B39" s="83" t="s">
        <v>228</v>
      </c>
      <c r="C39" s="37">
        <v>200</v>
      </c>
      <c r="D39" s="101">
        <v>729.56</v>
      </c>
      <c r="E39" s="10"/>
      <c r="F39" s="10"/>
      <c r="G39" s="3"/>
    </row>
    <row r="40" spans="1:7" ht="18.75">
      <c r="A40" s="35" t="s">
        <v>11</v>
      </c>
      <c r="B40" s="83" t="s">
        <v>228</v>
      </c>
      <c r="C40" s="37">
        <v>800</v>
      </c>
      <c r="D40" s="101">
        <v>3.6</v>
      </c>
      <c r="E40" s="10"/>
      <c r="F40" s="10"/>
      <c r="G40" s="3"/>
    </row>
    <row r="41" spans="1:7" ht="37.5">
      <c r="A41" s="43" t="s">
        <v>159</v>
      </c>
      <c r="B41" s="79" t="s">
        <v>229</v>
      </c>
      <c r="C41" s="33" t="s">
        <v>464</v>
      </c>
      <c r="D41" s="102">
        <f>D44+D42</f>
        <v>472</v>
      </c>
      <c r="E41" s="10"/>
      <c r="F41" s="10"/>
      <c r="G41" s="3"/>
    </row>
    <row r="42" spans="1:7" ht="56.25">
      <c r="A42" s="44" t="s">
        <v>160</v>
      </c>
      <c r="B42" s="83" t="s">
        <v>419</v>
      </c>
      <c r="C42" s="36" t="s">
        <v>464</v>
      </c>
      <c r="D42" s="101">
        <f>D43</f>
        <v>462</v>
      </c>
      <c r="E42" s="10"/>
      <c r="F42" s="10"/>
      <c r="G42" s="3"/>
    </row>
    <row r="43" spans="1:7" ht="18.75">
      <c r="A43" s="41" t="s">
        <v>9</v>
      </c>
      <c r="B43" s="83" t="s">
        <v>419</v>
      </c>
      <c r="C43" s="37">
        <v>200</v>
      </c>
      <c r="D43" s="101">
        <v>462</v>
      </c>
      <c r="E43" s="10"/>
      <c r="F43" s="10"/>
      <c r="G43" s="3"/>
    </row>
    <row r="44" spans="1:7" ht="18.75">
      <c r="A44" s="35" t="s">
        <v>253</v>
      </c>
      <c r="B44" s="83" t="s">
        <v>230</v>
      </c>
      <c r="C44" s="36" t="s">
        <v>464</v>
      </c>
      <c r="D44" s="101">
        <f>D45</f>
        <v>10</v>
      </c>
      <c r="E44" s="10"/>
      <c r="F44" s="10"/>
      <c r="G44" s="3"/>
    </row>
    <row r="45" spans="1:7" ht="18.75">
      <c r="A45" s="35" t="s">
        <v>9</v>
      </c>
      <c r="B45" s="83" t="s">
        <v>230</v>
      </c>
      <c r="C45" s="37">
        <v>200</v>
      </c>
      <c r="D45" s="101">
        <v>10</v>
      </c>
      <c r="E45" s="10"/>
      <c r="F45" s="10"/>
      <c r="G45" s="3"/>
    </row>
    <row r="46" spans="1:7" ht="93.75">
      <c r="A46" s="32" t="s">
        <v>356</v>
      </c>
      <c r="B46" s="79" t="s">
        <v>47</v>
      </c>
      <c r="C46" s="33" t="s">
        <v>464</v>
      </c>
      <c r="D46" s="45">
        <f>D47+D70+D81+D55</f>
        <v>133650.80000000002</v>
      </c>
      <c r="E46" s="10">
        <v>10224.94</v>
      </c>
      <c r="F46" s="10">
        <v>9880.4</v>
      </c>
      <c r="G46" s="3"/>
    </row>
    <row r="47" spans="1:7" ht="56.25">
      <c r="A47" s="34" t="s">
        <v>238</v>
      </c>
      <c r="B47" s="79" t="s">
        <v>231</v>
      </c>
      <c r="C47" s="33" t="s">
        <v>464</v>
      </c>
      <c r="D47" s="45">
        <f>D48+D51</f>
        <v>17317</v>
      </c>
      <c r="E47" s="10"/>
      <c r="F47" s="10"/>
      <c r="G47" s="3"/>
    </row>
    <row r="48" spans="1:7" ht="37.5">
      <c r="A48" s="34" t="s">
        <v>284</v>
      </c>
      <c r="B48" s="79" t="s">
        <v>232</v>
      </c>
      <c r="C48" s="36" t="s">
        <v>464</v>
      </c>
      <c r="D48" s="45">
        <f>D49</f>
        <v>9317</v>
      </c>
      <c r="E48" s="10"/>
      <c r="F48" s="10"/>
      <c r="G48" s="3"/>
    </row>
    <row r="49" spans="1:7" ht="37.5">
      <c r="A49" s="35" t="s">
        <v>285</v>
      </c>
      <c r="B49" s="83" t="s">
        <v>233</v>
      </c>
      <c r="C49" s="36" t="s">
        <v>464</v>
      </c>
      <c r="D49" s="101">
        <f>D50</f>
        <v>9317</v>
      </c>
      <c r="E49" s="10">
        <v>2626.56</v>
      </c>
      <c r="F49" s="15">
        <v>2626.56</v>
      </c>
      <c r="G49" s="3"/>
    </row>
    <row r="50" spans="1:7" ht="18.75">
      <c r="A50" s="39" t="s">
        <v>9</v>
      </c>
      <c r="B50" s="83" t="s">
        <v>233</v>
      </c>
      <c r="C50" s="37">
        <v>200</v>
      </c>
      <c r="D50" s="60">
        <v>9317</v>
      </c>
      <c r="E50" s="18" t="e">
        <f>E85+E86+#REF!</f>
        <v>#REF!</v>
      </c>
      <c r="F50" s="18" t="e">
        <f>F85+F86+#REF!</f>
        <v>#REF!</v>
      </c>
      <c r="G50" s="3"/>
    </row>
    <row r="51" spans="1:7" ht="37.5">
      <c r="A51" s="89" t="s">
        <v>521</v>
      </c>
      <c r="B51" s="83" t="s">
        <v>520</v>
      </c>
      <c r="C51" s="36" t="s">
        <v>464</v>
      </c>
      <c r="D51" s="60">
        <f>D52</f>
        <v>8000</v>
      </c>
      <c r="E51" s="18"/>
      <c r="F51" s="18"/>
      <c r="G51" s="3"/>
    </row>
    <row r="52" spans="1:7" ht="37.5">
      <c r="A52" s="35" t="s">
        <v>443</v>
      </c>
      <c r="B52" s="83" t="s">
        <v>442</v>
      </c>
      <c r="C52" s="36" t="s">
        <v>464</v>
      </c>
      <c r="D52" s="60">
        <f>D53</f>
        <v>8000</v>
      </c>
      <c r="E52" s="18"/>
      <c r="F52" s="18"/>
      <c r="G52" s="3"/>
    </row>
    <row r="53" spans="1:7" ht="18.75">
      <c r="A53" s="39" t="s">
        <v>9</v>
      </c>
      <c r="B53" s="83" t="s">
        <v>442</v>
      </c>
      <c r="C53" s="37">
        <v>200</v>
      </c>
      <c r="D53" s="60">
        <v>8000</v>
      </c>
      <c r="E53" s="18"/>
      <c r="F53" s="18"/>
      <c r="G53" s="3"/>
    </row>
    <row r="54" spans="1:7" ht="37.5">
      <c r="A54" s="46" t="s">
        <v>406</v>
      </c>
      <c r="B54" s="79" t="s">
        <v>404</v>
      </c>
      <c r="C54" s="33" t="s">
        <v>464</v>
      </c>
      <c r="D54" s="45">
        <f>D55</f>
        <v>6540.14</v>
      </c>
      <c r="E54" s="18"/>
      <c r="F54" s="18"/>
      <c r="G54" s="3"/>
    </row>
    <row r="55" spans="1:7" ht="37.5">
      <c r="A55" s="46" t="s">
        <v>236</v>
      </c>
      <c r="B55" s="79" t="s">
        <v>405</v>
      </c>
      <c r="C55" s="33" t="s">
        <v>464</v>
      </c>
      <c r="D55" s="45">
        <f>D56+D65</f>
        <v>6540.14</v>
      </c>
      <c r="E55" s="18"/>
      <c r="F55" s="18"/>
      <c r="G55" s="3"/>
    </row>
    <row r="56" spans="1:7" ht="37.5">
      <c r="A56" s="41" t="s">
        <v>346</v>
      </c>
      <c r="B56" s="83" t="s">
        <v>462</v>
      </c>
      <c r="C56" s="36" t="s">
        <v>464</v>
      </c>
      <c r="D56" s="60">
        <f>D57+D59+D61+D63</f>
        <v>5898.18</v>
      </c>
      <c r="E56" s="18"/>
      <c r="F56" s="18"/>
      <c r="G56" s="3"/>
    </row>
    <row r="57" spans="1:7" ht="75">
      <c r="A57" s="31" t="s">
        <v>465</v>
      </c>
      <c r="B57" s="83" t="s">
        <v>463</v>
      </c>
      <c r="C57" s="36" t="s">
        <v>464</v>
      </c>
      <c r="D57" s="60">
        <f>D58</f>
        <v>798.18</v>
      </c>
      <c r="E57" s="18"/>
      <c r="F57" s="18"/>
      <c r="G57" s="3"/>
    </row>
    <row r="58" spans="1:7" ht="18.75">
      <c r="A58" s="41" t="s">
        <v>9</v>
      </c>
      <c r="B58" s="83" t="s">
        <v>463</v>
      </c>
      <c r="C58" s="37">
        <v>200</v>
      </c>
      <c r="D58" s="60">
        <v>798.18</v>
      </c>
      <c r="E58" s="18"/>
      <c r="F58" s="18"/>
      <c r="G58" s="3"/>
    </row>
    <row r="59" spans="1:7" ht="75">
      <c r="A59" s="31" t="s">
        <v>465</v>
      </c>
      <c r="B59" s="83" t="s">
        <v>503</v>
      </c>
      <c r="C59" s="36" t="s">
        <v>464</v>
      </c>
      <c r="D59" s="60">
        <f>D60</f>
        <v>2000</v>
      </c>
      <c r="E59" s="18"/>
      <c r="F59" s="18"/>
      <c r="G59" s="3"/>
    </row>
    <row r="60" spans="1:7" ht="18.75">
      <c r="A60" s="41" t="s">
        <v>9</v>
      </c>
      <c r="B60" s="83" t="s">
        <v>503</v>
      </c>
      <c r="C60" s="37">
        <v>200</v>
      </c>
      <c r="D60" s="60">
        <v>2000</v>
      </c>
      <c r="E60" s="18"/>
      <c r="F60" s="18"/>
      <c r="G60" s="3"/>
    </row>
    <row r="61" spans="1:7" ht="75">
      <c r="A61" s="31" t="s">
        <v>502</v>
      </c>
      <c r="B61" s="83" t="s">
        <v>504</v>
      </c>
      <c r="C61" s="36" t="s">
        <v>464</v>
      </c>
      <c r="D61" s="60">
        <f>D62</f>
        <v>1100</v>
      </c>
      <c r="E61" s="18"/>
      <c r="F61" s="18"/>
      <c r="G61" s="3"/>
    </row>
    <row r="62" spans="1:7" ht="18.75">
      <c r="A62" s="71" t="s">
        <v>9</v>
      </c>
      <c r="B62" s="83" t="s">
        <v>504</v>
      </c>
      <c r="C62" s="37">
        <v>200</v>
      </c>
      <c r="D62" s="60">
        <v>1100</v>
      </c>
      <c r="E62" s="18"/>
      <c r="F62" s="18"/>
      <c r="G62" s="3"/>
    </row>
    <row r="63" spans="1:7" ht="75">
      <c r="A63" s="31" t="s">
        <v>502</v>
      </c>
      <c r="B63" s="83" t="s">
        <v>530</v>
      </c>
      <c r="C63" s="36" t="s">
        <v>464</v>
      </c>
      <c r="D63" s="60">
        <f>D64</f>
        <v>2000</v>
      </c>
      <c r="E63" s="18"/>
      <c r="F63" s="18"/>
      <c r="G63" s="3"/>
    </row>
    <row r="64" spans="1:7" ht="18.75">
      <c r="A64" s="71" t="s">
        <v>9</v>
      </c>
      <c r="B64" s="83" t="s">
        <v>530</v>
      </c>
      <c r="C64" s="37">
        <v>200</v>
      </c>
      <c r="D64" s="60">
        <v>2000</v>
      </c>
      <c r="E64" s="18"/>
      <c r="F64" s="18"/>
      <c r="G64" s="3"/>
    </row>
    <row r="65" spans="1:7" ht="37.5">
      <c r="A65" s="31" t="s">
        <v>511</v>
      </c>
      <c r="B65" s="83" t="s">
        <v>512</v>
      </c>
      <c r="C65" s="36" t="s">
        <v>464</v>
      </c>
      <c r="D65" s="60">
        <f>D66+D68</f>
        <v>641.96</v>
      </c>
      <c r="E65" s="18"/>
      <c r="F65" s="18"/>
      <c r="G65" s="3"/>
    </row>
    <row r="66" spans="1:7" ht="93.75">
      <c r="A66" s="31" t="s">
        <v>467</v>
      </c>
      <c r="B66" s="83" t="s">
        <v>466</v>
      </c>
      <c r="C66" s="36" t="s">
        <v>464</v>
      </c>
      <c r="D66" s="60">
        <f>D67</f>
        <v>273</v>
      </c>
      <c r="E66" s="18"/>
      <c r="F66" s="18"/>
      <c r="G66" s="3"/>
    </row>
    <row r="67" spans="1:7" ht="18.75">
      <c r="A67" s="41" t="s">
        <v>9</v>
      </c>
      <c r="B67" s="83" t="s">
        <v>466</v>
      </c>
      <c r="C67" s="37">
        <v>200</v>
      </c>
      <c r="D67" s="60">
        <v>273</v>
      </c>
      <c r="E67" s="18"/>
      <c r="F67" s="18"/>
      <c r="G67" s="3"/>
    </row>
    <row r="68" spans="1:7" ht="93.75">
      <c r="A68" s="31" t="s">
        <v>505</v>
      </c>
      <c r="B68" s="83" t="s">
        <v>506</v>
      </c>
      <c r="C68" s="36" t="s">
        <v>464</v>
      </c>
      <c r="D68" s="60">
        <f>D69</f>
        <v>368.96</v>
      </c>
      <c r="E68" s="18"/>
      <c r="F68" s="18"/>
      <c r="G68" s="3"/>
    </row>
    <row r="69" spans="1:7" ht="18.75">
      <c r="A69" s="71" t="s">
        <v>9</v>
      </c>
      <c r="B69" s="83" t="s">
        <v>506</v>
      </c>
      <c r="C69" s="37">
        <v>200</v>
      </c>
      <c r="D69" s="60">
        <v>368.96</v>
      </c>
      <c r="E69" s="18"/>
      <c r="F69" s="18"/>
      <c r="G69" s="3"/>
    </row>
    <row r="70" spans="1:7" ht="37.5">
      <c r="A70" s="46" t="s">
        <v>273</v>
      </c>
      <c r="B70" s="90" t="s">
        <v>234</v>
      </c>
      <c r="C70" s="33" t="s">
        <v>464</v>
      </c>
      <c r="D70" s="45">
        <f>D71+D78</f>
        <v>109780.66</v>
      </c>
      <c r="E70" s="18"/>
      <c r="F70" s="18"/>
      <c r="G70" s="3"/>
    </row>
    <row r="71" spans="1:7" ht="37.5">
      <c r="A71" s="46" t="s">
        <v>286</v>
      </c>
      <c r="B71" s="90" t="s">
        <v>357</v>
      </c>
      <c r="C71" s="36" t="s">
        <v>464</v>
      </c>
      <c r="D71" s="45">
        <f>D72+D74+D76</f>
        <v>99766.86</v>
      </c>
      <c r="E71" s="18"/>
      <c r="F71" s="18"/>
      <c r="G71" s="3"/>
    </row>
    <row r="72" spans="1:7" ht="37.5">
      <c r="A72" s="41" t="s">
        <v>287</v>
      </c>
      <c r="B72" s="83" t="s">
        <v>237</v>
      </c>
      <c r="C72" s="36" t="s">
        <v>464</v>
      </c>
      <c r="D72" s="60">
        <f>D73</f>
        <v>17728.59</v>
      </c>
      <c r="E72" s="18"/>
      <c r="F72" s="18"/>
      <c r="G72" s="3"/>
    </row>
    <row r="73" spans="1:7" ht="18.75">
      <c r="A73" s="41" t="s">
        <v>9</v>
      </c>
      <c r="B73" s="83" t="s">
        <v>237</v>
      </c>
      <c r="C73" s="37">
        <v>200</v>
      </c>
      <c r="D73" s="60">
        <f>15063.3-420.11+3000-530.4+430.4+185.4</f>
        <v>17728.59</v>
      </c>
      <c r="E73" s="18"/>
      <c r="F73" s="18"/>
      <c r="G73" s="3"/>
    </row>
    <row r="74" spans="1:7" ht="37.5">
      <c r="A74" s="35" t="s">
        <v>452</v>
      </c>
      <c r="B74" s="83" t="s">
        <v>451</v>
      </c>
      <c r="C74" s="36" t="s">
        <v>464</v>
      </c>
      <c r="D74" s="60">
        <f>D75</f>
        <v>31304.49</v>
      </c>
      <c r="E74" s="18"/>
      <c r="F74" s="18"/>
      <c r="G74" s="3"/>
    </row>
    <row r="75" spans="1:7" ht="18.75">
      <c r="A75" s="35" t="s">
        <v>9</v>
      </c>
      <c r="B75" s="83" t="s">
        <v>451</v>
      </c>
      <c r="C75" s="37">
        <v>200</v>
      </c>
      <c r="D75" s="60">
        <f>20696.47+10608.02</f>
        <v>31304.49</v>
      </c>
      <c r="E75" s="18"/>
      <c r="F75" s="18"/>
      <c r="G75" s="3"/>
    </row>
    <row r="76" spans="1:7" ht="75">
      <c r="A76" s="78" t="s">
        <v>514</v>
      </c>
      <c r="B76" s="84" t="s">
        <v>515</v>
      </c>
      <c r="C76" s="36" t="s">
        <v>464</v>
      </c>
      <c r="D76" s="60">
        <f>D77</f>
        <v>50733.78</v>
      </c>
      <c r="E76" s="18"/>
      <c r="F76" s="18"/>
      <c r="G76" s="3"/>
    </row>
    <row r="77" spans="1:7" ht="37.5">
      <c r="A77" s="71" t="s">
        <v>162</v>
      </c>
      <c r="B77" s="84" t="s">
        <v>515</v>
      </c>
      <c r="C77" s="37">
        <v>400</v>
      </c>
      <c r="D77" s="60">
        <v>50733.78</v>
      </c>
      <c r="E77" s="18"/>
      <c r="F77" s="18"/>
      <c r="G77" s="3"/>
    </row>
    <row r="78" spans="1:7" ht="37.5">
      <c r="A78" s="46" t="s">
        <v>288</v>
      </c>
      <c r="B78" s="79" t="s">
        <v>290</v>
      </c>
      <c r="C78" s="36" t="s">
        <v>464</v>
      </c>
      <c r="D78" s="45">
        <f>D79</f>
        <v>10013.799999999999</v>
      </c>
      <c r="E78" s="18"/>
      <c r="F78" s="18"/>
      <c r="G78" s="3"/>
    </row>
    <row r="79" spans="1:7" ht="37.5">
      <c r="A79" s="41" t="s">
        <v>289</v>
      </c>
      <c r="B79" s="83" t="s">
        <v>274</v>
      </c>
      <c r="C79" s="36" t="s">
        <v>464</v>
      </c>
      <c r="D79" s="60">
        <f>D80</f>
        <v>10013.799999999999</v>
      </c>
      <c r="E79" s="18"/>
      <c r="F79" s="18"/>
      <c r="G79" s="3"/>
    </row>
    <row r="80" spans="1:7" ht="18.75">
      <c r="A80" s="41" t="s">
        <v>9</v>
      </c>
      <c r="B80" s="83" t="s">
        <v>274</v>
      </c>
      <c r="C80" s="37">
        <v>200</v>
      </c>
      <c r="D80" s="60">
        <f>9913.8-430.4+185.4+530.4-185.4</f>
        <v>10013.799999999999</v>
      </c>
      <c r="E80" s="18"/>
      <c r="F80" s="18"/>
      <c r="G80" s="3"/>
    </row>
    <row r="81" spans="1:11" ht="56.25">
      <c r="A81" s="47" t="s">
        <v>167</v>
      </c>
      <c r="B81" s="79" t="s">
        <v>235</v>
      </c>
      <c r="C81" s="33" t="s">
        <v>464</v>
      </c>
      <c r="D81" s="45">
        <f>D82</f>
        <v>13</v>
      </c>
      <c r="E81" s="18"/>
      <c r="F81" s="18"/>
      <c r="G81" s="3"/>
    </row>
    <row r="82" spans="1:11" ht="37.5">
      <c r="A82" s="34" t="s">
        <v>437</v>
      </c>
      <c r="B82" s="79" t="s">
        <v>438</v>
      </c>
      <c r="C82" s="36" t="s">
        <v>464</v>
      </c>
      <c r="D82" s="60">
        <f>D83</f>
        <v>13</v>
      </c>
      <c r="E82" s="18"/>
      <c r="F82" s="18"/>
      <c r="G82" s="3"/>
    </row>
    <row r="83" spans="1:11" ht="37.5">
      <c r="A83" s="42" t="s">
        <v>239</v>
      </c>
      <c r="B83" s="83" t="s">
        <v>439</v>
      </c>
      <c r="C83" s="36" t="s">
        <v>464</v>
      </c>
      <c r="D83" s="60">
        <f>D84</f>
        <v>13</v>
      </c>
      <c r="E83" s="18"/>
      <c r="F83" s="18"/>
      <c r="G83" s="3"/>
    </row>
    <row r="84" spans="1:11" ht="18.75">
      <c r="A84" s="39" t="s">
        <v>9</v>
      </c>
      <c r="B84" s="83" t="s">
        <v>439</v>
      </c>
      <c r="C84" s="37">
        <v>200</v>
      </c>
      <c r="D84" s="60">
        <v>13</v>
      </c>
      <c r="E84" s="18"/>
      <c r="F84" s="18"/>
      <c r="G84" s="3"/>
    </row>
    <row r="85" spans="1:11" ht="75">
      <c r="A85" s="48" t="s">
        <v>358</v>
      </c>
      <c r="B85" s="79" t="s">
        <v>48</v>
      </c>
      <c r="C85" s="33" t="s">
        <v>464</v>
      </c>
      <c r="D85" s="45">
        <f>D86+D107+D90+D97</f>
        <v>8552.35</v>
      </c>
      <c r="E85" s="10">
        <v>25087.35</v>
      </c>
      <c r="F85" s="10">
        <v>24518.36</v>
      </c>
      <c r="G85" s="3"/>
    </row>
    <row r="86" spans="1:11" ht="37.5">
      <c r="A86" s="38" t="s">
        <v>359</v>
      </c>
      <c r="B86" s="79" t="s">
        <v>49</v>
      </c>
      <c r="C86" s="36" t="s">
        <v>464</v>
      </c>
      <c r="D86" s="45">
        <f>D87</f>
        <v>10</v>
      </c>
      <c r="E86" s="10">
        <v>4250.6399999999994</v>
      </c>
      <c r="F86" s="10">
        <v>5580.95</v>
      </c>
      <c r="G86" s="3"/>
    </row>
    <row r="87" spans="1:11" ht="37.5">
      <c r="A87" s="49" t="s">
        <v>392</v>
      </c>
      <c r="B87" s="79" t="s">
        <v>50</v>
      </c>
      <c r="C87" s="36" t="s">
        <v>464</v>
      </c>
      <c r="D87" s="45">
        <f>D88</f>
        <v>10</v>
      </c>
      <c r="E87" s="18" t="e">
        <f>#REF!+#REF!+E92</f>
        <v>#REF!</v>
      </c>
      <c r="F87" s="18" t="e">
        <f>#REF!+#REF!+F92</f>
        <v>#REF!</v>
      </c>
      <c r="G87" s="3"/>
    </row>
    <row r="88" spans="1:11" ht="37.5">
      <c r="A88" s="50" t="s">
        <v>33</v>
      </c>
      <c r="B88" s="83" t="s">
        <v>168</v>
      </c>
      <c r="C88" s="36" t="s">
        <v>464</v>
      </c>
      <c r="D88" s="60">
        <f>D89</f>
        <v>10</v>
      </c>
      <c r="E88" s="18"/>
      <c r="F88" s="18"/>
      <c r="G88" s="3"/>
    </row>
    <row r="89" spans="1:11" ht="18.75">
      <c r="A89" s="50" t="s">
        <v>9</v>
      </c>
      <c r="B89" s="83" t="s">
        <v>168</v>
      </c>
      <c r="C89" s="37">
        <v>200</v>
      </c>
      <c r="D89" s="60">
        <v>10</v>
      </c>
      <c r="E89" s="18"/>
      <c r="F89" s="18"/>
      <c r="G89" s="21"/>
      <c r="H89" s="22"/>
      <c r="I89" s="22"/>
      <c r="J89" s="22"/>
      <c r="K89" s="22"/>
    </row>
    <row r="90" spans="1:11" ht="37.5">
      <c r="A90" s="49" t="s">
        <v>394</v>
      </c>
      <c r="B90" s="79" t="s">
        <v>52</v>
      </c>
      <c r="C90" s="33" t="s">
        <v>464</v>
      </c>
      <c r="D90" s="45">
        <f>D91+D94</f>
        <v>145</v>
      </c>
      <c r="E90" s="18"/>
      <c r="F90" s="18"/>
      <c r="G90" s="21"/>
      <c r="H90" s="22"/>
      <c r="I90" s="22"/>
      <c r="J90" s="22"/>
      <c r="K90" s="22"/>
    </row>
    <row r="91" spans="1:11" ht="37.5">
      <c r="A91" s="49" t="s">
        <v>169</v>
      </c>
      <c r="B91" s="79" t="s">
        <v>53</v>
      </c>
      <c r="C91" s="36" t="s">
        <v>464</v>
      </c>
      <c r="D91" s="45">
        <f>D92</f>
        <v>115</v>
      </c>
      <c r="E91" s="18"/>
      <c r="F91" s="18"/>
      <c r="G91" s="21"/>
      <c r="H91" s="22"/>
      <c r="I91" s="22"/>
      <c r="J91" s="22"/>
      <c r="K91" s="22"/>
    </row>
    <row r="92" spans="1:11" ht="37.5">
      <c r="A92" s="35" t="s">
        <v>38</v>
      </c>
      <c r="B92" s="83" t="s">
        <v>170</v>
      </c>
      <c r="C92" s="36" t="s">
        <v>464</v>
      </c>
      <c r="D92" s="60">
        <f>D93</f>
        <v>115</v>
      </c>
      <c r="E92" s="10">
        <v>135.83000000000001</v>
      </c>
      <c r="F92" s="10">
        <v>131.53</v>
      </c>
      <c r="G92" s="3"/>
    </row>
    <row r="93" spans="1:11" ht="18.75">
      <c r="A93" s="50" t="s">
        <v>11</v>
      </c>
      <c r="B93" s="83" t="s">
        <v>170</v>
      </c>
      <c r="C93" s="37">
        <v>800</v>
      </c>
      <c r="D93" s="60">
        <v>115</v>
      </c>
      <c r="E93" s="18" t="e">
        <f>#REF!+#REF!+E121</f>
        <v>#REF!</v>
      </c>
      <c r="F93" s="18" t="e">
        <f>#REF!+#REF!+F121</f>
        <v>#REF!</v>
      </c>
      <c r="G93" s="3"/>
    </row>
    <row r="94" spans="1:11" ht="37.5">
      <c r="A94" s="49" t="s">
        <v>155</v>
      </c>
      <c r="B94" s="79" t="s">
        <v>171</v>
      </c>
      <c r="C94" s="33" t="s">
        <v>464</v>
      </c>
      <c r="D94" s="45">
        <f>D95</f>
        <v>30</v>
      </c>
      <c r="E94" s="18"/>
      <c r="F94" s="18"/>
      <c r="G94" s="3"/>
    </row>
    <row r="95" spans="1:11" ht="37.5">
      <c r="A95" s="50" t="s">
        <v>51</v>
      </c>
      <c r="B95" s="83" t="s">
        <v>172</v>
      </c>
      <c r="C95" s="36" t="s">
        <v>464</v>
      </c>
      <c r="D95" s="60">
        <f>D96</f>
        <v>30</v>
      </c>
      <c r="E95" s="18"/>
      <c r="F95" s="18"/>
      <c r="G95" s="3"/>
    </row>
    <row r="96" spans="1:11" ht="18.75">
      <c r="A96" s="50" t="s">
        <v>9</v>
      </c>
      <c r="B96" s="83" t="s">
        <v>172</v>
      </c>
      <c r="C96" s="37">
        <v>200</v>
      </c>
      <c r="D96" s="60">
        <v>30</v>
      </c>
      <c r="E96" s="18"/>
      <c r="F96" s="18"/>
      <c r="G96" s="3"/>
    </row>
    <row r="97" spans="1:7" ht="56.25">
      <c r="A97" s="49" t="s">
        <v>322</v>
      </c>
      <c r="B97" s="79" t="s">
        <v>326</v>
      </c>
      <c r="C97" s="33" t="s">
        <v>464</v>
      </c>
      <c r="D97" s="45">
        <f>D98+D101+D104</f>
        <v>25</v>
      </c>
      <c r="E97" s="18"/>
      <c r="F97" s="18"/>
      <c r="G97" s="3"/>
    </row>
    <row r="98" spans="1:7" ht="37.5">
      <c r="A98" s="49" t="s">
        <v>323</v>
      </c>
      <c r="B98" s="79" t="s">
        <v>325</v>
      </c>
      <c r="C98" s="33" t="s">
        <v>464</v>
      </c>
      <c r="D98" s="45">
        <f>D99</f>
        <v>10</v>
      </c>
      <c r="E98" s="18"/>
      <c r="F98" s="18"/>
      <c r="G98" s="3"/>
    </row>
    <row r="99" spans="1:7" ht="37.5">
      <c r="A99" s="50" t="s">
        <v>395</v>
      </c>
      <c r="B99" s="83" t="s">
        <v>324</v>
      </c>
      <c r="C99" s="36" t="s">
        <v>464</v>
      </c>
      <c r="D99" s="60">
        <f>D100</f>
        <v>10</v>
      </c>
      <c r="E99" s="18"/>
      <c r="F99" s="18"/>
      <c r="G99" s="3"/>
    </row>
    <row r="100" spans="1:7" ht="18.75">
      <c r="A100" s="50" t="s">
        <v>9</v>
      </c>
      <c r="B100" s="83" t="s">
        <v>324</v>
      </c>
      <c r="C100" s="37">
        <v>200</v>
      </c>
      <c r="D100" s="60">
        <v>10</v>
      </c>
      <c r="E100" s="18"/>
      <c r="F100" s="18"/>
      <c r="G100" s="3"/>
    </row>
    <row r="101" spans="1:7" ht="56.25">
      <c r="A101" s="49" t="s">
        <v>327</v>
      </c>
      <c r="B101" s="79" t="s">
        <v>328</v>
      </c>
      <c r="C101" s="36" t="s">
        <v>464</v>
      </c>
      <c r="D101" s="45">
        <f>D102</f>
        <v>10</v>
      </c>
      <c r="E101" s="18"/>
      <c r="F101" s="18"/>
      <c r="G101" s="3"/>
    </row>
    <row r="102" spans="1:7" ht="37.5">
      <c r="A102" s="50" t="s">
        <v>396</v>
      </c>
      <c r="B102" s="83" t="s">
        <v>329</v>
      </c>
      <c r="C102" s="36" t="s">
        <v>464</v>
      </c>
      <c r="D102" s="60">
        <f>D103</f>
        <v>10</v>
      </c>
      <c r="E102" s="18"/>
      <c r="F102" s="18"/>
      <c r="G102" s="3"/>
    </row>
    <row r="103" spans="1:7" ht="18.75">
      <c r="A103" s="50" t="s">
        <v>9</v>
      </c>
      <c r="B103" s="83" t="s">
        <v>329</v>
      </c>
      <c r="C103" s="37">
        <v>200</v>
      </c>
      <c r="D103" s="60">
        <v>10</v>
      </c>
      <c r="E103" s="18"/>
      <c r="F103" s="18"/>
      <c r="G103" s="3"/>
    </row>
    <row r="104" spans="1:7" ht="18.75">
      <c r="A104" s="49" t="s">
        <v>330</v>
      </c>
      <c r="B104" s="79" t="s">
        <v>332</v>
      </c>
      <c r="C104" s="36" t="s">
        <v>464</v>
      </c>
      <c r="D104" s="45">
        <f>D105</f>
        <v>5</v>
      </c>
      <c r="E104" s="18"/>
      <c r="F104" s="18"/>
      <c r="G104" s="3"/>
    </row>
    <row r="105" spans="1:7" ht="18.75">
      <c r="A105" s="50" t="s">
        <v>331</v>
      </c>
      <c r="B105" s="83" t="s">
        <v>397</v>
      </c>
      <c r="C105" s="36" t="s">
        <v>464</v>
      </c>
      <c r="D105" s="60">
        <f>D106</f>
        <v>5</v>
      </c>
      <c r="E105" s="18"/>
      <c r="F105" s="18"/>
      <c r="G105" s="3"/>
    </row>
    <row r="106" spans="1:7" ht="18.75">
      <c r="A106" s="50" t="s">
        <v>9</v>
      </c>
      <c r="B106" s="83" t="s">
        <v>397</v>
      </c>
      <c r="C106" s="37">
        <v>200</v>
      </c>
      <c r="D106" s="60">
        <v>5</v>
      </c>
      <c r="E106" s="18"/>
      <c r="F106" s="18"/>
      <c r="G106" s="3"/>
    </row>
    <row r="107" spans="1:7" ht="37.5">
      <c r="A107" s="49" t="s">
        <v>360</v>
      </c>
      <c r="B107" s="79" t="s">
        <v>302</v>
      </c>
      <c r="C107" s="33" t="s">
        <v>464</v>
      </c>
      <c r="D107" s="45">
        <f>D108+D118</f>
        <v>8372.35</v>
      </c>
      <c r="E107" s="18"/>
      <c r="F107" s="18"/>
      <c r="G107" s="3"/>
    </row>
    <row r="108" spans="1:7" ht="37.5">
      <c r="A108" s="49" t="s">
        <v>361</v>
      </c>
      <c r="B108" s="79" t="s">
        <v>303</v>
      </c>
      <c r="C108" s="33" t="s">
        <v>464</v>
      </c>
      <c r="D108" s="45">
        <f>D109+D113+D115</f>
        <v>8304</v>
      </c>
      <c r="E108" s="18"/>
      <c r="F108" s="18"/>
      <c r="G108" s="3"/>
    </row>
    <row r="109" spans="1:7" ht="56.25">
      <c r="A109" s="50" t="s">
        <v>24</v>
      </c>
      <c r="B109" s="83" t="s">
        <v>304</v>
      </c>
      <c r="C109" s="36" t="s">
        <v>464</v>
      </c>
      <c r="D109" s="60">
        <f>D110+D111+D112</f>
        <v>1161.73</v>
      </c>
      <c r="E109" s="18"/>
      <c r="F109" s="18"/>
      <c r="G109" s="3"/>
    </row>
    <row r="110" spans="1:7" ht="56.25">
      <c r="A110" s="41" t="s">
        <v>17</v>
      </c>
      <c r="B110" s="83" t="s">
        <v>304</v>
      </c>
      <c r="C110" s="37">
        <v>100</v>
      </c>
      <c r="D110" s="60">
        <v>108.03</v>
      </c>
      <c r="E110" s="18"/>
      <c r="F110" s="18"/>
      <c r="G110" s="3"/>
    </row>
    <row r="111" spans="1:7" ht="18.75">
      <c r="A111" s="50" t="s">
        <v>9</v>
      </c>
      <c r="B111" s="83" t="s">
        <v>304</v>
      </c>
      <c r="C111" s="37">
        <v>200</v>
      </c>
      <c r="D111" s="60">
        <v>1032.4000000000001</v>
      </c>
      <c r="E111" s="18"/>
      <c r="F111" s="18"/>
      <c r="G111" s="3"/>
    </row>
    <row r="112" spans="1:7" ht="18.75">
      <c r="A112" s="50" t="s">
        <v>11</v>
      </c>
      <c r="B112" s="83" t="s">
        <v>304</v>
      </c>
      <c r="C112" s="37">
        <v>800</v>
      </c>
      <c r="D112" s="60">
        <v>21.3</v>
      </c>
      <c r="E112" s="18"/>
      <c r="F112" s="18"/>
      <c r="G112" s="3"/>
    </row>
    <row r="113" spans="1:7" ht="37.5">
      <c r="A113" s="50" t="s">
        <v>25</v>
      </c>
      <c r="B113" s="83" t="s">
        <v>305</v>
      </c>
      <c r="C113" s="36" t="s">
        <v>464</v>
      </c>
      <c r="D113" s="60">
        <f>D114</f>
        <v>4938.2700000000004</v>
      </c>
      <c r="E113" s="18"/>
      <c r="F113" s="18"/>
      <c r="G113" s="3"/>
    </row>
    <row r="114" spans="1:7" ht="56.25">
      <c r="A114" s="41" t="s">
        <v>17</v>
      </c>
      <c r="B114" s="83" t="s">
        <v>305</v>
      </c>
      <c r="C114" s="37">
        <v>100</v>
      </c>
      <c r="D114" s="60">
        <v>4938.2700000000004</v>
      </c>
      <c r="E114" s="18"/>
      <c r="F114" s="18"/>
      <c r="G114" s="3"/>
    </row>
    <row r="115" spans="1:7" ht="37.5">
      <c r="A115" s="50" t="s">
        <v>23</v>
      </c>
      <c r="B115" s="83" t="s">
        <v>306</v>
      </c>
      <c r="C115" s="36" t="s">
        <v>464</v>
      </c>
      <c r="D115" s="60">
        <f>D116+D117</f>
        <v>2204</v>
      </c>
      <c r="E115" s="18"/>
      <c r="F115" s="18"/>
      <c r="G115" s="3"/>
    </row>
    <row r="116" spans="1:7" ht="56.25">
      <c r="A116" s="41" t="s">
        <v>17</v>
      </c>
      <c r="B116" s="83" t="s">
        <v>306</v>
      </c>
      <c r="C116" s="37">
        <v>100</v>
      </c>
      <c r="D116" s="60">
        <v>2074.89</v>
      </c>
      <c r="E116" s="18"/>
      <c r="F116" s="18"/>
      <c r="G116" s="3"/>
    </row>
    <row r="117" spans="1:7" ht="18.75">
      <c r="A117" s="50" t="s">
        <v>9</v>
      </c>
      <c r="B117" s="83" t="s">
        <v>306</v>
      </c>
      <c r="C117" s="37">
        <v>200</v>
      </c>
      <c r="D117" s="60">
        <v>129.11000000000001</v>
      </c>
      <c r="E117" s="18"/>
      <c r="F117" s="18"/>
      <c r="G117" s="3"/>
    </row>
    <row r="118" spans="1:7" ht="18.75">
      <c r="A118" s="49" t="s">
        <v>362</v>
      </c>
      <c r="B118" s="79" t="s">
        <v>307</v>
      </c>
      <c r="C118" s="33" t="s">
        <v>464</v>
      </c>
      <c r="D118" s="45">
        <f>D119</f>
        <v>68.349999999999994</v>
      </c>
      <c r="E118" s="18"/>
      <c r="F118" s="18"/>
      <c r="G118" s="3"/>
    </row>
    <row r="119" spans="1:7" ht="56.25">
      <c r="A119" s="50" t="s">
        <v>153</v>
      </c>
      <c r="B119" s="83" t="s">
        <v>308</v>
      </c>
      <c r="C119" s="36" t="s">
        <v>464</v>
      </c>
      <c r="D119" s="60">
        <f>D120</f>
        <v>68.349999999999994</v>
      </c>
      <c r="E119" s="18"/>
      <c r="F119" s="18"/>
      <c r="G119" s="3"/>
    </row>
    <row r="120" spans="1:7" ht="18.75">
      <c r="A120" s="50" t="s">
        <v>9</v>
      </c>
      <c r="B120" s="83" t="s">
        <v>308</v>
      </c>
      <c r="C120" s="37">
        <v>200</v>
      </c>
      <c r="D120" s="60">
        <v>68.349999999999994</v>
      </c>
      <c r="E120" s="18"/>
      <c r="F120" s="18"/>
      <c r="G120" s="3"/>
    </row>
    <row r="121" spans="1:7" ht="93.75">
      <c r="A121" s="51" t="s">
        <v>363</v>
      </c>
      <c r="B121" s="79" t="s">
        <v>54</v>
      </c>
      <c r="C121" s="33" t="s">
        <v>464</v>
      </c>
      <c r="D121" s="45">
        <f>D122</f>
        <v>13443.650000000001</v>
      </c>
      <c r="E121" s="10">
        <v>25176.01</v>
      </c>
      <c r="F121" s="10">
        <v>27693.42</v>
      </c>
      <c r="G121" s="3"/>
    </row>
    <row r="122" spans="1:7" ht="37.5">
      <c r="A122" s="52" t="s">
        <v>364</v>
      </c>
      <c r="B122" s="79" t="s">
        <v>55</v>
      </c>
      <c r="C122" s="33" t="s">
        <v>464</v>
      </c>
      <c r="D122" s="45">
        <f>D123</f>
        <v>13443.650000000001</v>
      </c>
      <c r="E122" s="10"/>
      <c r="F122" s="10"/>
      <c r="G122" s="3"/>
    </row>
    <row r="123" spans="1:7" ht="37.5">
      <c r="A123" s="53" t="s">
        <v>56</v>
      </c>
      <c r="B123" s="83" t="s">
        <v>57</v>
      </c>
      <c r="C123" s="36" t="s">
        <v>464</v>
      </c>
      <c r="D123" s="60">
        <f>D124+D125+D126</f>
        <v>13443.650000000001</v>
      </c>
      <c r="E123" s="10"/>
      <c r="F123" s="10"/>
      <c r="G123" s="3"/>
    </row>
    <row r="124" spans="1:7" ht="56.25">
      <c r="A124" s="35" t="s">
        <v>17</v>
      </c>
      <c r="B124" s="83" t="s">
        <v>57</v>
      </c>
      <c r="C124" s="37">
        <v>100</v>
      </c>
      <c r="D124" s="60">
        <v>11507.29</v>
      </c>
      <c r="E124" s="10"/>
      <c r="F124" s="10"/>
      <c r="G124" s="3"/>
    </row>
    <row r="125" spans="1:7" ht="18.75">
      <c r="A125" s="35" t="s">
        <v>9</v>
      </c>
      <c r="B125" s="83" t="s">
        <v>57</v>
      </c>
      <c r="C125" s="37">
        <v>200</v>
      </c>
      <c r="D125" s="60">
        <v>1625.11</v>
      </c>
      <c r="E125" s="10"/>
      <c r="F125" s="10"/>
      <c r="G125" s="3"/>
    </row>
    <row r="126" spans="1:7" ht="18.75">
      <c r="A126" s="35" t="s">
        <v>11</v>
      </c>
      <c r="B126" s="83" t="s">
        <v>57</v>
      </c>
      <c r="C126" s="37">
        <v>800</v>
      </c>
      <c r="D126" s="60">
        <v>311.25</v>
      </c>
      <c r="E126" s="10"/>
      <c r="F126" s="10"/>
      <c r="G126" s="3"/>
    </row>
    <row r="127" spans="1:7" ht="93.75">
      <c r="A127" s="54" t="s">
        <v>240</v>
      </c>
      <c r="B127" s="79" t="s">
        <v>210</v>
      </c>
      <c r="C127" s="33" t="s">
        <v>464</v>
      </c>
      <c r="D127" s="45">
        <f>D128+D134+D137+D140+D167+D170+D174</f>
        <v>58647.872999999992</v>
      </c>
      <c r="E127" s="10"/>
      <c r="F127" s="10"/>
      <c r="G127" s="3"/>
    </row>
    <row r="128" spans="1:7" ht="37.5">
      <c r="A128" s="38" t="s">
        <v>243</v>
      </c>
      <c r="B128" s="79" t="s">
        <v>225</v>
      </c>
      <c r="C128" s="33" t="s">
        <v>464</v>
      </c>
      <c r="D128" s="45">
        <f>D129</f>
        <v>434.65999999999997</v>
      </c>
      <c r="E128" s="10"/>
      <c r="F128" s="10"/>
      <c r="G128" s="3"/>
    </row>
    <row r="129" spans="1:7" ht="37.5">
      <c r="A129" s="38" t="s">
        <v>244</v>
      </c>
      <c r="B129" s="79" t="s">
        <v>245</v>
      </c>
      <c r="C129" s="36" t="s">
        <v>464</v>
      </c>
      <c r="D129" s="45">
        <f>D130</f>
        <v>434.65999999999997</v>
      </c>
      <c r="E129" s="10"/>
      <c r="F129" s="10"/>
      <c r="G129" s="3"/>
    </row>
    <row r="130" spans="1:7" ht="18.75">
      <c r="A130" s="35" t="s">
        <v>398</v>
      </c>
      <c r="B130" s="83" t="s">
        <v>246</v>
      </c>
      <c r="C130" s="36" t="s">
        <v>464</v>
      </c>
      <c r="D130" s="60">
        <f>D131+D132</f>
        <v>434.65999999999997</v>
      </c>
      <c r="E130" s="10"/>
      <c r="F130" s="10"/>
      <c r="G130" s="3"/>
    </row>
    <row r="131" spans="1:7" ht="18.75">
      <c r="A131" s="35" t="s">
        <v>9</v>
      </c>
      <c r="B131" s="83" t="s">
        <v>246</v>
      </c>
      <c r="C131" s="37">
        <v>200</v>
      </c>
      <c r="D131" s="60">
        <v>234.66</v>
      </c>
      <c r="E131" s="10"/>
      <c r="F131" s="10"/>
      <c r="G131" s="3"/>
    </row>
    <row r="132" spans="1:7" ht="18.75">
      <c r="A132" s="50" t="s">
        <v>11</v>
      </c>
      <c r="B132" s="83" t="s">
        <v>246</v>
      </c>
      <c r="C132" s="37">
        <v>800</v>
      </c>
      <c r="D132" s="60">
        <v>200</v>
      </c>
      <c r="E132" s="10"/>
      <c r="F132" s="10"/>
      <c r="G132" s="3"/>
    </row>
    <row r="133" spans="1:7" ht="37.5">
      <c r="A133" s="35" t="s">
        <v>299</v>
      </c>
      <c r="B133" s="79" t="s">
        <v>300</v>
      </c>
      <c r="C133" s="33" t="s">
        <v>464</v>
      </c>
      <c r="D133" s="45">
        <f>D134+D137+D140+D167</f>
        <v>44982.562999999995</v>
      </c>
      <c r="E133" s="10"/>
      <c r="F133" s="10"/>
      <c r="G133" s="3"/>
    </row>
    <row r="134" spans="1:7" ht="18.75">
      <c r="A134" s="38" t="s">
        <v>220</v>
      </c>
      <c r="B134" s="79" t="s">
        <v>219</v>
      </c>
      <c r="C134" s="33" t="s">
        <v>464</v>
      </c>
      <c r="D134" s="45">
        <f>D135</f>
        <v>750</v>
      </c>
      <c r="E134" s="10"/>
      <c r="F134" s="10"/>
      <c r="G134" s="3"/>
    </row>
    <row r="135" spans="1:7" ht="18.75">
      <c r="A135" s="35" t="s">
        <v>221</v>
      </c>
      <c r="B135" s="83" t="s">
        <v>247</v>
      </c>
      <c r="C135" s="36" t="s">
        <v>464</v>
      </c>
      <c r="D135" s="60">
        <f>D136</f>
        <v>750</v>
      </c>
      <c r="E135" s="10"/>
      <c r="F135" s="10"/>
      <c r="G135" s="3"/>
    </row>
    <row r="136" spans="1:7" ht="18.75">
      <c r="A136" s="35" t="s">
        <v>215</v>
      </c>
      <c r="B136" s="83" t="s">
        <v>247</v>
      </c>
      <c r="C136" s="37">
        <v>200</v>
      </c>
      <c r="D136" s="60">
        <v>750</v>
      </c>
      <c r="E136" s="10"/>
      <c r="F136" s="10"/>
      <c r="G136" s="3"/>
    </row>
    <row r="137" spans="1:7" ht="18.75">
      <c r="A137" s="38" t="s">
        <v>223</v>
      </c>
      <c r="B137" s="79" t="s">
        <v>222</v>
      </c>
      <c r="C137" s="33" t="s">
        <v>464</v>
      </c>
      <c r="D137" s="45">
        <f>D138</f>
        <v>900</v>
      </c>
      <c r="E137" s="10"/>
      <c r="F137" s="10"/>
      <c r="G137" s="3"/>
    </row>
    <row r="138" spans="1:7" ht="18.75">
      <c r="A138" s="35" t="s">
        <v>248</v>
      </c>
      <c r="B138" s="83" t="s">
        <v>249</v>
      </c>
      <c r="C138" s="36" t="s">
        <v>464</v>
      </c>
      <c r="D138" s="60">
        <f>D139</f>
        <v>900</v>
      </c>
      <c r="E138" s="10"/>
      <c r="F138" s="10"/>
      <c r="G138" s="3"/>
    </row>
    <row r="139" spans="1:7" ht="18.75">
      <c r="A139" s="35" t="s">
        <v>215</v>
      </c>
      <c r="B139" s="83" t="s">
        <v>249</v>
      </c>
      <c r="C139" s="37">
        <v>200</v>
      </c>
      <c r="D139" s="60">
        <v>900</v>
      </c>
      <c r="E139" s="10"/>
      <c r="F139" s="10"/>
      <c r="G139" s="3"/>
    </row>
    <row r="140" spans="1:7" ht="37.5">
      <c r="A140" s="38" t="s">
        <v>236</v>
      </c>
      <c r="B140" s="79" t="s">
        <v>224</v>
      </c>
      <c r="C140" s="33" t="s">
        <v>464</v>
      </c>
      <c r="D140" s="45">
        <f>D141+D154</f>
        <v>18078.342999999997</v>
      </c>
      <c r="E140" s="10"/>
      <c r="F140" s="10"/>
      <c r="G140" s="3"/>
    </row>
    <row r="141" spans="1:7" ht="37.5">
      <c r="A141" s="31" t="s">
        <v>291</v>
      </c>
      <c r="B141" s="83" t="s">
        <v>471</v>
      </c>
      <c r="C141" s="36" t="s">
        <v>464</v>
      </c>
      <c r="D141" s="60">
        <f>D142+D144+D146+D148+D150+D152</f>
        <v>15911.422999999997</v>
      </c>
      <c r="E141" s="10"/>
      <c r="F141" s="10"/>
      <c r="G141" s="3"/>
    </row>
    <row r="142" spans="1:7" ht="93.75">
      <c r="A142" s="70" t="s">
        <v>473</v>
      </c>
      <c r="B142" s="83" t="s">
        <v>475</v>
      </c>
      <c r="C142" s="36" t="s">
        <v>464</v>
      </c>
      <c r="D142" s="60">
        <f>D143</f>
        <v>2352.6999999999998</v>
      </c>
      <c r="E142" s="10"/>
      <c r="F142" s="10"/>
      <c r="G142" s="3"/>
    </row>
    <row r="143" spans="1:7" ht="18.75">
      <c r="A143" s="71" t="s">
        <v>9</v>
      </c>
      <c r="B143" s="83" t="s">
        <v>475</v>
      </c>
      <c r="C143" s="36" t="s">
        <v>474</v>
      </c>
      <c r="D143" s="101">
        <v>2352.6999999999998</v>
      </c>
      <c r="E143" s="10"/>
      <c r="F143" s="10"/>
      <c r="G143" s="3"/>
    </row>
    <row r="144" spans="1:7" ht="75">
      <c r="A144" s="71" t="s">
        <v>486</v>
      </c>
      <c r="B144" s="83" t="s">
        <v>478</v>
      </c>
      <c r="C144" s="36" t="s">
        <v>464</v>
      </c>
      <c r="D144" s="60">
        <f>D145</f>
        <v>3600</v>
      </c>
      <c r="E144" s="10"/>
      <c r="F144" s="10"/>
      <c r="G144" s="3"/>
    </row>
    <row r="145" spans="1:7" ht="18.75">
      <c r="A145" s="71" t="s">
        <v>9</v>
      </c>
      <c r="B145" s="83" t="s">
        <v>478</v>
      </c>
      <c r="C145" s="36" t="s">
        <v>474</v>
      </c>
      <c r="D145" s="60">
        <v>3600</v>
      </c>
      <c r="E145" s="10"/>
      <c r="F145" s="10"/>
      <c r="G145" s="3"/>
    </row>
    <row r="146" spans="1:7" ht="75">
      <c r="A146" s="71" t="s">
        <v>488</v>
      </c>
      <c r="B146" s="83" t="s">
        <v>479</v>
      </c>
      <c r="C146" s="36" t="s">
        <v>464</v>
      </c>
      <c r="D146" s="60">
        <f>D147</f>
        <v>2521.0300000000002</v>
      </c>
      <c r="E146" s="10"/>
      <c r="F146" s="10"/>
      <c r="G146" s="3"/>
    </row>
    <row r="147" spans="1:7" ht="18.75">
      <c r="A147" s="71" t="s">
        <v>9</v>
      </c>
      <c r="B147" s="83" t="s">
        <v>479</v>
      </c>
      <c r="C147" s="36" t="s">
        <v>474</v>
      </c>
      <c r="D147" s="60">
        <v>2521.0300000000002</v>
      </c>
      <c r="E147" s="10"/>
      <c r="F147" s="10"/>
      <c r="G147" s="3"/>
    </row>
    <row r="148" spans="1:7" ht="56.25">
      <c r="A148" s="72" t="s">
        <v>489</v>
      </c>
      <c r="B148" s="83" t="s">
        <v>480</v>
      </c>
      <c r="C148" s="36" t="s">
        <v>464</v>
      </c>
      <c r="D148" s="60">
        <f>D149</f>
        <v>1574.46</v>
      </c>
      <c r="E148" s="10"/>
      <c r="F148" s="10"/>
      <c r="G148" s="3"/>
    </row>
    <row r="149" spans="1:7" ht="18.75">
      <c r="A149" s="35" t="s">
        <v>215</v>
      </c>
      <c r="B149" s="83" t="s">
        <v>480</v>
      </c>
      <c r="C149" s="37">
        <v>200</v>
      </c>
      <c r="D149" s="60">
        <v>1574.46</v>
      </c>
      <c r="E149" s="10"/>
      <c r="F149" s="10"/>
      <c r="G149" s="3"/>
    </row>
    <row r="150" spans="1:7" ht="75">
      <c r="A150" s="71" t="s">
        <v>492</v>
      </c>
      <c r="B150" s="83" t="s">
        <v>481</v>
      </c>
      <c r="C150" s="36" t="s">
        <v>464</v>
      </c>
      <c r="D150" s="60">
        <f>D151</f>
        <v>2769.12</v>
      </c>
      <c r="E150" s="10"/>
      <c r="F150" s="10"/>
      <c r="G150" s="3"/>
    </row>
    <row r="151" spans="1:7" ht="18.75">
      <c r="A151" s="35" t="s">
        <v>215</v>
      </c>
      <c r="B151" s="83" t="s">
        <v>481</v>
      </c>
      <c r="C151" s="37">
        <v>200</v>
      </c>
      <c r="D151" s="60">
        <v>2769.12</v>
      </c>
      <c r="E151" s="10"/>
      <c r="F151" s="10"/>
      <c r="G151" s="3"/>
    </row>
    <row r="152" spans="1:7" ht="75">
      <c r="A152" s="70" t="s">
        <v>499</v>
      </c>
      <c r="B152" s="83" t="s">
        <v>498</v>
      </c>
      <c r="C152" s="36" t="s">
        <v>464</v>
      </c>
      <c r="D152" s="60">
        <f>D153</f>
        <v>3094.1129999999998</v>
      </c>
      <c r="E152" s="10"/>
      <c r="F152" s="10"/>
      <c r="G152" s="3"/>
    </row>
    <row r="153" spans="1:7" ht="18.75">
      <c r="A153" s="35" t="s">
        <v>215</v>
      </c>
      <c r="B153" s="83" t="s">
        <v>498</v>
      </c>
      <c r="C153" s="37">
        <v>200</v>
      </c>
      <c r="D153" s="60">
        <v>3094.1129999999998</v>
      </c>
      <c r="E153" s="10"/>
      <c r="F153" s="10"/>
      <c r="G153" s="3"/>
    </row>
    <row r="154" spans="1:7" ht="37.5">
      <c r="A154" s="31" t="s">
        <v>291</v>
      </c>
      <c r="B154" s="83" t="s">
        <v>472</v>
      </c>
      <c r="C154" s="36" t="s">
        <v>464</v>
      </c>
      <c r="D154" s="60">
        <f>D155+D157+D159+D161+D163+D165</f>
        <v>2166.92</v>
      </c>
      <c r="E154" s="10"/>
      <c r="F154" s="10"/>
      <c r="G154" s="3"/>
    </row>
    <row r="155" spans="1:7" ht="93.75">
      <c r="A155" s="30" t="s">
        <v>476</v>
      </c>
      <c r="B155" s="83" t="s">
        <v>477</v>
      </c>
      <c r="C155" s="36" t="s">
        <v>464</v>
      </c>
      <c r="D155" s="60">
        <f>D156</f>
        <v>271.10000000000002</v>
      </c>
      <c r="E155" s="10"/>
      <c r="F155" s="10"/>
      <c r="G155" s="3"/>
    </row>
    <row r="156" spans="1:7" ht="18.75">
      <c r="A156" s="35" t="s">
        <v>215</v>
      </c>
      <c r="B156" s="83" t="s">
        <v>477</v>
      </c>
      <c r="C156" s="36" t="s">
        <v>474</v>
      </c>
      <c r="D156" s="60">
        <v>271.10000000000002</v>
      </c>
      <c r="E156" s="10"/>
      <c r="F156" s="10"/>
      <c r="G156" s="3"/>
    </row>
    <row r="157" spans="1:7" ht="75">
      <c r="A157" s="30" t="s">
        <v>487</v>
      </c>
      <c r="B157" s="83" t="s">
        <v>483</v>
      </c>
      <c r="C157" s="36" t="s">
        <v>464</v>
      </c>
      <c r="D157" s="60">
        <f>D158</f>
        <v>445</v>
      </c>
      <c r="E157" s="10"/>
      <c r="F157" s="10"/>
      <c r="G157" s="3"/>
    </row>
    <row r="158" spans="1:7" ht="18.75">
      <c r="A158" s="35" t="s">
        <v>215</v>
      </c>
      <c r="B158" s="83" t="s">
        <v>483</v>
      </c>
      <c r="C158" s="36" t="s">
        <v>474</v>
      </c>
      <c r="D158" s="60">
        <v>445</v>
      </c>
      <c r="E158" s="10"/>
      <c r="F158" s="10"/>
      <c r="G158" s="3"/>
    </row>
    <row r="159" spans="1:7" ht="75">
      <c r="A159" s="30" t="s">
        <v>490</v>
      </c>
      <c r="B159" s="83" t="s">
        <v>484</v>
      </c>
      <c r="C159" s="36" t="s">
        <v>464</v>
      </c>
      <c r="D159" s="60">
        <f>D160</f>
        <v>475</v>
      </c>
      <c r="E159" s="10"/>
      <c r="F159" s="10"/>
      <c r="G159" s="3"/>
    </row>
    <row r="160" spans="1:7" ht="18.75">
      <c r="A160" s="35" t="s">
        <v>215</v>
      </c>
      <c r="B160" s="83" t="s">
        <v>484</v>
      </c>
      <c r="C160" s="36" t="s">
        <v>474</v>
      </c>
      <c r="D160" s="60">
        <v>475</v>
      </c>
      <c r="E160" s="10"/>
      <c r="F160" s="10"/>
      <c r="G160" s="3"/>
    </row>
    <row r="161" spans="1:10" ht="75">
      <c r="A161" s="73" t="s">
        <v>491</v>
      </c>
      <c r="B161" s="83" t="s">
        <v>485</v>
      </c>
      <c r="C161" s="36" t="s">
        <v>464</v>
      </c>
      <c r="D161" s="60">
        <f>D162</f>
        <v>415</v>
      </c>
      <c r="E161" s="10"/>
      <c r="F161" s="10"/>
      <c r="G161" s="3"/>
    </row>
    <row r="162" spans="1:10" ht="18.75">
      <c r="A162" s="35" t="s">
        <v>215</v>
      </c>
      <c r="B162" s="83" t="s">
        <v>485</v>
      </c>
      <c r="C162" s="36" t="s">
        <v>474</v>
      </c>
      <c r="D162" s="60">
        <v>415</v>
      </c>
      <c r="E162" s="10"/>
      <c r="F162" s="10"/>
      <c r="G162" s="3"/>
    </row>
    <row r="163" spans="1:10" ht="93.75">
      <c r="A163" s="30" t="s">
        <v>493</v>
      </c>
      <c r="B163" s="83" t="s">
        <v>482</v>
      </c>
      <c r="C163" s="36" t="s">
        <v>464</v>
      </c>
      <c r="D163" s="60">
        <f>D164</f>
        <v>343.3</v>
      </c>
      <c r="E163" s="10"/>
      <c r="F163" s="10"/>
      <c r="G163" s="3"/>
    </row>
    <row r="164" spans="1:10" ht="18.75">
      <c r="A164" s="35" t="s">
        <v>215</v>
      </c>
      <c r="B164" s="83" t="s">
        <v>482</v>
      </c>
      <c r="C164" s="37">
        <v>200</v>
      </c>
      <c r="D164" s="60">
        <v>343.3</v>
      </c>
      <c r="E164" s="10"/>
      <c r="F164" s="10"/>
      <c r="G164" s="3"/>
      <c r="J164" s="2">
        <v>857.04</v>
      </c>
    </row>
    <row r="165" spans="1:10" ht="93.75">
      <c r="A165" s="30" t="s">
        <v>501</v>
      </c>
      <c r="B165" s="83" t="s">
        <v>500</v>
      </c>
      <c r="C165" s="36" t="s">
        <v>464</v>
      </c>
      <c r="D165" s="60">
        <f>D166</f>
        <v>217.52</v>
      </c>
      <c r="E165" s="10"/>
      <c r="F165" s="10"/>
      <c r="G165" s="3"/>
    </row>
    <row r="166" spans="1:10" ht="18.75">
      <c r="A166" s="35" t="s">
        <v>215</v>
      </c>
      <c r="B166" s="83" t="s">
        <v>500</v>
      </c>
      <c r="C166" s="37">
        <v>200</v>
      </c>
      <c r="D166" s="60">
        <v>217.52</v>
      </c>
      <c r="E166" s="10"/>
      <c r="F166" s="10"/>
      <c r="G166" s="3"/>
    </row>
    <row r="167" spans="1:10" ht="18.75">
      <c r="A167" s="38" t="s">
        <v>216</v>
      </c>
      <c r="B167" s="79" t="s">
        <v>217</v>
      </c>
      <c r="C167" s="33" t="s">
        <v>464</v>
      </c>
      <c r="D167" s="45">
        <f>D168</f>
        <v>25254.22</v>
      </c>
      <c r="E167" s="10"/>
      <c r="F167" s="10"/>
      <c r="G167" s="3"/>
    </row>
    <row r="168" spans="1:10" ht="18.75">
      <c r="A168" s="35" t="s">
        <v>250</v>
      </c>
      <c r="B168" s="83" t="s">
        <v>218</v>
      </c>
      <c r="C168" s="36" t="s">
        <v>464</v>
      </c>
      <c r="D168" s="60">
        <f>D169</f>
        <v>25254.22</v>
      </c>
      <c r="E168" s="10"/>
      <c r="F168" s="10"/>
      <c r="G168" s="3"/>
    </row>
    <row r="169" spans="1:10" ht="18.75">
      <c r="A169" s="35" t="s">
        <v>215</v>
      </c>
      <c r="B169" s="83" t="s">
        <v>218</v>
      </c>
      <c r="C169" s="37">
        <v>200</v>
      </c>
      <c r="D169" s="60">
        <v>25254.22</v>
      </c>
      <c r="E169" s="10"/>
      <c r="F169" s="10"/>
      <c r="G169" s="3"/>
    </row>
    <row r="170" spans="1:10" ht="37.5">
      <c r="A170" s="38" t="s">
        <v>211</v>
      </c>
      <c r="B170" s="79" t="s">
        <v>212</v>
      </c>
      <c r="C170" s="33" t="s">
        <v>464</v>
      </c>
      <c r="D170" s="45">
        <f>D171</f>
        <v>12534.48</v>
      </c>
      <c r="E170" s="10"/>
      <c r="F170" s="10"/>
      <c r="G170" s="3"/>
    </row>
    <row r="171" spans="1:10" ht="37.5">
      <c r="A171" s="35" t="s">
        <v>241</v>
      </c>
      <c r="B171" s="83" t="s">
        <v>213</v>
      </c>
      <c r="C171" s="36" t="s">
        <v>464</v>
      </c>
      <c r="D171" s="60">
        <f>D172</f>
        <v>12534.48</v>
      </c>
      <c r="E171" s="10"/>
      <c r="F171" s="10"/>
      <c r="G171" s="3"/>
    </row>
    <row r="172" spans="1:10" ht="18.75">
      <c r="A172" s="35" t="s">
        <v>242</v>
      </c>
      <c r="B172" s="83" t="s">
        <v>214</v>
      </c>
      <c r="C172" s="36" t="s">
        <v>464</v>
      </c>
      <c r="D172" s="60">
        <f>D173</f>
        <v>12534.48</v>
      </c>
      <c r="E172" s="10"/>
      <c r="F172" s="10"/>
      <c r="G172" s="3"/>
    </row>
    <row r="173" spans="1:10" ht="18.75">
      <c r="A173" s="35" t="s">
        <v>215</v>
      </c>
      <c r="B173" s="83" t="s">
        <v>214</v>
      </c>
      <c r="C173" s="37">
        <v>200</v>
      </c>
      <c r="D173" s="60">
        <f>12134.48+400</f>
        <v>12534.48</v>
      </c>
      <c r="E173" s="10"/>
      <c r="F173" s="10"/>
      <c r="G173" s="3"/>
    </row>
    <row r="174" spans="1:10" ht="37.5">
      <c r="A174" s="38" t="s">
        <v>251</v>
      </c>
      <c r="B174" s="79" t="s">
        <v>252</v>
      </c>
      <c r="C174" s="33" t="s">
        <v>464</v>
      </c>
      <c r="D174" s="45">
        <f>D175</f>
        <v>696.17</v>
      </c>
      <c r="E174" s="10"/>
      <c r="F174" s="10"/>
      <c r="G174" s="3"/>
    </row>
    <row r="175" spans="1:10" ht="37.5">
      <c r="A175" s="55" t="s">
        <v>444</v>
      </c>
      <c r="B175" s="83" t="s">
        <v>445</v>
      </c>
      <c r="C175" s="36" t="s">
        <v>464</v>
      </c>
      <c r="D175" s="60">
        <f>D176</f>
        <v>696.17</v>
      </c>
      <c r="E175" s="10"/>
      <c r="F175" s="10"/>
      <c r="G175" s="3"/>
    </row>
    <row r="176" spans="1:10" ht="18.75">
      <c r="A176" s="35" t="s">
        <v>10</v>
      </c>
      <c r="B176" s="83" t="s">
        <v>445</v>
      </c>
      <c r="C176" s="37">
        <v>300</v>
      </c>
      <c r="D176" s="60">
        <v>696.17</v>
      </c>
      <c r="E176" s="10"/>
      <c r="F176" s="10"/>
      <c r="G176" s="3"/>
    </row>
    <row r="177" spans="1:10" ht="75">
      <c r="A177" s="54" t="s">
        <v>365</v>
      </c>
      <c r="B177" s="79" t="s">
        <v>58</v>
      </c>
      <c r="C177" s="33" t="s">
        <v>464</v>
      </c>
      <c r="D177" s="45">
        <f>D178+D220+D244+D256+D249</f>
        <v>640358.63</v>
      </c>
      <c r="E177" s="10"/>
      <c r="F177" s="10"/>
      <c r="G177" s="3"/>
    </row>
    <row r="178" spans="1:10" ht="75">
      <c r="A178" s="47" t="s">
        <v>399</v>
      </c>
      <c r="B178" s="79" t="s">
        <v>59</v>
      </c>
      <c r="C178" s="36" t="s">
        <v>464</v>
      </c>
      <c r="D178" s="45">
        <f>D179+D182+D186+D196+D205+D208+D217+D189+D211+D192+D199+D202+D214</f>
        <v>201727.9</v>
      </c>
      <c r="E178" s="10"/>
      <c r="F178" s="10"/>
      <c r="G178" s="3"/>
    </row>
    <row r="179" spans="1:10" ht="37.5">
      <c r="A179" s="35" t="s">
        <v>156</v>
      </c>
      <c r="B179" s="83" t="s">
        <v>173</v>
      </c>
      <c r="C179" s="36" t="s">
        <v>464</v>
      </c>
      <c r="D179" s="60">
        <f>D180+D181</f>
        <v>3929.48</v>
      </c>
      <c r="E179" s="10"/>
      <c r="F179" s="10"/>
      <c r="G179" s="3"/>
    </row>
    <row r="180" spans="1:10" ht="18.75">
      <c r="A180" s="56" t="s">
        <v>9</v>
      </c>
      <c r="B180" s="83" t="s">
        <v>173</v>
      </c>
      <c r="C180" s="37">
        <v>200</v>
      </c>
      <c r="D180" s="60">
        <v>58.07</v>
      </c>
      <c r="E180" s="10" t="e">
        <f>E185+E181+#REF!+#REF!+#REF!</f>
        <v>#REF!</v>
      </c>
      <c r="F180" s="10" t="e">
        <f>F185+F181+#REF!+#REF!+#REF!</f>
        <v>#REF!</v>
      </c>
      <c r="G180" s="3"/>
    </row>
    <row r="181" spans="1:10" ht="18.75">
      <c r="A181" s="35" t="s">
        <v>10</v>
      </c>
      <c r="B181" s="83" t="s">
        <v>173</v>
      </c>
      <c r="C181" s="37">
        <v>300</v>
      </c>
      <c r="D181" s="103">
        <v>3871.41</v>
      </c>
      <c r="E181" s="10">
        <f t="shared" ref="E181:J181" si="0">E182+E184</f>
        <v>598.41999999999996</v>
      </c>
      <c r="F181" s="10">
        <f t="shared" si="0"/>
        <v>454.28000000000003</v>
      </c>
      <c r="G181" s="10">
        <f t="shared" si="0"/>
        <v>0</v>
      </c>
      <c r="H181" s="10">
        <f t="shared" si="0"/>
        <v>0</v>
      </c>
      <c r="I181" s="10">
        <f t="shared" si="0"/>
        <v>0</v>
      </c>
      <c r="J181" s="10">
        <f t="shared" si="0"/>
        <v>0</v>
      </c>
    </row>
    <row r="182" spans="1:10" ht="18.75">
      <c r="A182" s="35" t="s">
        <v>137</v>
      </c>
      <c r="B182" s="83" t="s">
        <v>174</v>
      </c>
      <c r="C182" s="36" t="s">
        <v>464</v>
      </c>
      <c r="D182" s="60">
        <f>D184+D185+D183</f>
        <v>49837.79</v>
      </c>
      <c r="E182" s="10">
        <v>550.92999999999995</v>
      </c>
      <c r="F182" s="10">
        <v>406.79</v>
      </c>
      <c r="G182" s="3"/>
    </row>
    <row r="183" spans="1:10" ht="56.25">
      <c r="A183" s="41" t="s">
        <v>17</v>
      </c>
      <c r="B183" s="83" t="s">
        <v>174</v>
      </c>
      <c r="C183" s="37">
        <v>100</v>
      </c>
      <c r="D183" s="60">
        <v>225.5</v>
      </c>
      <c r="E183" s="10"/>
      <c r="F183" s="10"/>
      <c r="G183" s="3"/>
    </row>
    <row r="184" spans="1:10" ht="18.75">
      <c r="A184" s="56" t="s">
        <v>9</v>
      </c>
      <c r="B184" s="83" t="s">
        <v>174</v>
      </c>
      <c r="C184" s="37">
        <v>200</v>
      </c>
      <c r="D184" s="60">
        <v>510.5</v>
      </c>
      <c r="E184" s="10">
        <v>47.49</v>
      </c>
      <c r="F184" s="10">
        <v>47.49</v>
      </c>
      <c r="G184" s="3"/>
    </row>
    <row r="185" spans="1:10" ht="18.75">
      <c r="A185" s="35" t="s">
        <v>10</v>
      </c>
      <c r="B185" s="83" t="s">
        <v>174</v>
      </c>
      <c r="C185" s="37">
        <v>300</v>
      </c>
      <c r="D185" s="60">
        <v>49101.79</v>
      </c>
      <c r="E185" s="10" t="e">
        <f>#REF!</f>
        <v>#REF!</v>
      </c>
      <c r="F185" s="10" t="e">
        <f>#REF!</f>
        <v>#REF!</v>
      </c>
      <c r="G185" s="3"/>
    </row>
    <row r="186" spans="1:10" ht="93.75">
      <c r="A186" s="35" t="s">
        <v>157</v>
      </c>
      <c r="B186" s="83" t="s">
        <v>175</v>
      </c>
      <c r="C186" s="36" t="s">
        <v>464</v>
      </c>
      <c r="D186" s="60">
        <f>D187+D188</f>
        <v>7.13</v>
      </c>
      <c r="E186" s="10">
        <v>10641.73</v>
      </c>
      <c r="F186" s="10">
        <v>10448.459999999999</v>
      </c>
      <c r="G186" s="3"/>
    </row>
    <row r="187" spans="1:10" ht="18.75">
      <c r="A187" s="56" t="s">
        <v>9</v>
      </c>
      <c r="B187" s="83" t="s">
        <v>175</v>
      </c>
      <c r="C187" s="37">
        <v>200</v>
      </c>
      <c r="D187" s="60">
        <v>0.09</v>
      </c>
      <c r="E187" s="10">
        <v>1644.08</v>
      </c>
      <c r="F187" s="10">
        <v>1135</v>
      </c>
      <c r="G187" s="3"/>
    </row>
    <row r="188" spans="1:10" ht="18.75">
      <c r="A188" s="35" t="s">
        <v>10</v>
      </c>
      <c r="B188" s="83" t="s">
        <v>175</v>
      </c>
      <c r="C188" s="37">
        <v>300</v>
      </c>
      <c r="D188" s="60">
        <v>7.04</v>
      </c>
      <c r="E188" s="10">
        <v>176.68</v>
      </c>
      <c r="F188" s="10">
        <v>176.68</v>
      </c>
      <c r="G188" s="3"/>
    </row>
    <row r="189" spans="1:10" ht="37.5">
      <c r="A189" s="57" t="s">
        <v>319</v>
      </c>
      <c r="B189" s="83" t="s">
        <v>182</v>
      </c>
      <c r="C189" s="36" t="s">
        <v>464</v>
      </c>
      <c r="D189" s="60">
        <f>D190+D191</f>
        <v>369.84000000000003</v>
      </c>
      <c r="E189" s="10"/>
      <c r="F189" s="10"/>
      <c r="G189" s="3"/>
    </row>
    <row r="190" spans="1:10" ht="18.75">
      <c r="A190" s="35" t="s">
        <v>9</v>
      </c>
      <c r="B190" s="83" t="s">
        <v>182</v>
      </c>
      <c r="C190" s="37">
        <v>200</v>
      </c>
      <c r="D190" s="60">
        <v>6.1</v>
      </c>
      <c r="E190" s="10"/>
      <c r="F190" s="10"/>
      <c r="G190" s="3"/>
    </row>
    <row r="191" spans="1:10" ht="18.75">
      <c r="A191" s="35" t="s">
        <v>10</v>
      </c>
      <c r="B191" s="83" t="s">
        <v>182</v>
      </c>
      <c r="C191" s="37">
        <v>300</v>
      </c>
      <c r="D191" s="60">
        <v>363.74</v>
      </c>
      <c r="E191" s="10"/>
      <c r="F191" s="10"/>
      <c r="G191" s="3"/>
    </row>
    <row r="192" spans="1:10" ht="56.25">
      <c r="A192" s="57" t="s">
        <v>427</v>
      </c>
      <c r="B192" s="83" t="s">
        <v>296</v>
      </c>
      <c r="C192" s="36" t="s">
        <v>464</v>
      </c>
      <c r="D192" s="60">
        <f>D193+D194</f>
        <v>15129.08</v>
      </c>
      <c r="E192" s="10"/>
      <c r="F192" s="10"/>
      <c r="G192" s="3"/>
    </row>
    <row r="193" spans="1:7" ht="18.75">
      <c r="A193" s="35" t="s">
        <v>9</v>
      </c>
      <c r="B193" s="83" t="s">
        <v>296</v>
      </c>
      <c r="C193" s="37">
        <v>200</v>
      </c>
      <c r="D193" s="60">
        <v>114.3</v>
      </c>
      <c r="E193" s="10"/>
      <c r="F193" s="10"/>
      <c r="G193" s="3"/>
    </row>
    <row r="194" spans="1:7" ht="18.75">
      <c r="A194" s="35" t="s">
        <v>10</v>
      </c>
      <c r="B194" s="83" t="s">
        <v>296</v>
      </c>
      <c r="C194" s="37">
        <v>300</v>
      </c>
      <c r="D194" s="60">
        <v>15014.78</v>
      </c>
      <c r="E194" s="10"/>
      <c r="F194" s="10"/>
      <c r="G194" s="3"/>
    </row>
    <row r="195" spans="1:7" ht="18.75">
      <c r="A195" s="38" t="s">
        <v>526</v>
      </c>
      <c r="B195" s="83" t="s">
        <v>527</v>
      </c>
      <c r="C195" s="37">
        <v>0</v>
      </c>
      <c r="D195" s="45">
        <f>D196+D199+D202+D205+D208+D211+D214</f>
        <v>132137</v>
      </c>
      <c r="E195" s="10"/>
      <c r="F195" s="10"/>
      <c r="G195" s="3"/>
    </row>
    <row r="196" spans="1:7" ht="18.75">
      <c r="A196" s="58" t="s">
        <v>140</v>
      </c>
      <c r="B196" s="83" t="s">
        <v>178</v>
      </c>
      <c r="C196" s="36" t="s">
        <v>464</v>
      </c>
      <c r="D196" s="60">
        <f>D197+D198</f>
        <v>44000</v>
      </c>
      <c r="E196" s="10">
        <f>E197</f>
        <v>781.55</v>
      </c>
      <c r="F196" s="10">
        <f>F197</f>
        <v>781.55</v>
      </c>
      <c r="G196" s="3"/>
    </row>
    <row r="197" spans="1:7" ht="18.75">
      <c r="A197" s="35" t="s">
        <v>9</v>
      </c>
      <c r="B197" s="83" t="s">
        <v>178</v>
      </c>
      <c r="C197" s="37">
        <v>200</v>
      </c>
      <c r="D197" s="60">
        <v>650.20000000000005</v>
      </c>
      <c r="E197" s="10">
        <v>781.55</v>
      </c>
      <c r="F197" s="10">
        <v>781.55</v>
      </c>
      <c r="G197" s="3"/>
    </row>
    <row r="198" spans="1:7" ht="18.75">
      <c r="A198" s="35" t="s">
        <v>10</v>
      </c>
      <c r="B198" s="83" t="s">
        <v>178</v>
      </c>
      <c r="C198" s="37">
        <v>300</v>
      </c>
      <c r="D198" s="60">
        <v>43349.8</v>
      </c>
      <c r="E198" s="18">
        <f>E205+E206</f>
        <v>3290.32</v>
      </c>
      <c r="F198" s="18">
        <f>F205+F206</f>
        <v>5091.05</v>
      </c>
      <c r="G198" s="3"/>
    </row>
    <row r="199" spans="1:7" ht="37.5">
      <c r="A199" s="35" t="s">
        <v>138</v>
      </c>
      <c r="B199" s="83" t="s">
        <v>176</v>
      </c>
      <c r="C199" s="36" t="s">
        <v>464</v>
      </c>
      <c r="D199" s="60">
        <f>D200+D201</f>
        <v>45000</v>
      </c>
      <c r="E199" s="18"/>
      <c r="F199" s="18"/>
      <c r="G199" s="3"/>
    </row>
    <row r="200" spans="1:7" ht="18.75">
      <c r="A200" s="35" t="s">
        <v>9</v>
      </c>
      <c r="B200" s="83" t="s">
        <v>176</v>
      </c>
      <c r="C200" s="37">
        <v>200</v>
      </c>
      <c r="D200" s="60">
        <v>665</v>
      </c>
      <c r="E200" s="18"/>
      <c r="F200" s="18"/>
      <c r="G200" s="3"/>
    </row>
    <row r="201" spans="1:7" ht="18.75">
      <c r="A201" s="35" t="s">
        <v>10</v>
      </c>
      <c r="B201" s="83" t="s">
        <v>176</v>
      </c>
      <c r="C201" s="37">
        <v>300</v>
      </c>
      <c r="D201" s="60">
        <v>44335</v>
      </c>
      <c r="E201" s="18"/>
      <c r="F201" s="18"/>
      <c r="G201" s="3"/>
    </row>
    <row r="202" spans="1:7" ht="37.5">
      <c r="A202" s="35" t="s">
        <v>139</v>
      </c>
      <c r="B202" s="83" t="s">
        <v>177</v>
      </c>
      <c r="C202" s="36" t="s">
        <v>464</v>
      </c>
      <c r="D202" s="60">
        <f>D203+D204</f>
        <v>2000</v>
      </c>
      <c r="E202" s="18"/>
      <c r="F202" s="18"/>
      <c r="G202" s="3"/>
    </row>
    <row r="203" spans="1:7" ht="18.75">
      <c r="A203" s="35" t="s">
        <v>9</v>
      </c>
      <c r="B203" s="83" t="s">
        <v>177</v>
      </c>
      <c r="C203" s="59">
        <v>200</v>
      </c>
      <c r="D203" s="101">
        <v>29.5</v>
      </c>
      <c r="E203" s="18"/>
      <c r="F203" s="18"/>
      <c r="G203" s="3"/>
    </row>
    <row r="204" spans="1:7" ht="18.75">
      <c r="A204" s="35" t="s">
        <v>10</v>
      </c>
      <c r="B204" s="83" t="s">
        <v>177</v>
      </c>
      <c r="C204" s="37">
        <v>300</v>
      </c>
      <c r="D204" s="101">
        <v>1970.5</v>
      </c>
      <c r="E204" s="18"/>
      <c r="F204" s="18"/>
      <c r="G204" s="3"/>
    </row>
    <row r="205" spans="1:7" ht="37.5">
      <c r="A205" s="35" t="s">
        <v>141</v>
      </c>
      <c r="B205" s="83" t="s">
        <v>179</v>
      </c>
      <c r="C205" s="36" t="s">
        <v>464</v>
      </c>
      <c r="D205" s="60">
        <f>D206+D207</f>
        <v>80</v>
      </c>
      <c r="E205" s="10">
        <v>2700.8</v>
      </c>
      <c r="F205" s="10">
        <v>2700.8</v>
      </c>
      <c r="G205" s="3"/>
    </row>
    <row r="206" spans="1:7" ht="18.75">
      <c r="A206" s="35" t="s">
        <v>9</v>
      </c>
      <c r="B206" s="83" t="s">
        <v>179</v>
      </c>
      <c r="C206" s="37">
        <v>200</v>
      </c>
      <c r="D206" s="101">
        <v>1.18</v>
      </c>
      <c r="E206" s="10">
        <v>589.52</v>
      </c>
      <c r="F206" s="10">
        <v>2390.25</v>
      </c>
      <c r="G206" s="3"/>
    </row>
    <row r="207" spans="1:7" ht="18.75">
      <c r="A207" s="35" t="s">
        <v>10</v>
      </c>
      <c r="B207" s="83" t="s">
        <v>179</v>
      </c>
      <c r="C207" s="37">
        <v>300</v>
      </c>
      <c r="D207" s="60">
        <v>78.819999999999993</v>
      </c>
      <c r="E207" s="10">
        <f>E208</f>
        <v>755.7</v>
      </c>
      <c r="F207" s="10">
        <f>F208</f>
        <v>906</v>
      </c>
      <c r="G207" s="3"/>
    </row>
    <row r="208" spans="1:7" ht="37.5">
      <c r="A208" s="35" t="s">
        <v>142</v>
      </c>
      <c r="B208" s="83" t="s">
        <v>180</v>
      </c>
      <c r="C208" s="36" t="s">
        <v>464</v>
      </c>
      <c r="D208" s="60">
        <f>D209+D210</f>
        <v>195</v>
      </c>
      <c r="E208" s="10">
        <v>755.7</v>
      </c>
      <c r="F208" s="10">
        <v>906</v>
      </c>
      <c r="G208" s="3"/>
    </row>
    <row r="209" spans="1:7" ht="18.75">
      <c r="A209" s="35" t="s">
        <v>9</v>
      </c>
      <c r="B209" s="83" t="s">
        <v>180</v>
      </c>
      <c r="C209" s="37">
        <v>200</v>
      </c>
      <c r="D209" s="60">
        <v>2.88</v>
      </c>
      <c r="E209" s="18" t="e">
        <f>E210+#REF!</f>
        <v>#REF!</v>
      </c>
      <c r="F209" s="18" t="e">
        <f>F210+#REF!</f>
        <v>#REF!</v>
      </c>
      <c r="G209" s="3"/>
    </row>
    <row r="210" spans="1:7" ht="18.75">
      <c r="A210" s="35" t="s">
        <v>10</v>
      </c>
      <c r="B210" s="83" t="s">
        <v>180</v>
      </c>
      <c r="C210" s="37">
        <v>300</v>
      </c>
      <c r="D210" s="60">
        <v>192.12</v>
      </c>
      <c r="E210" s="18" t="e">
        <f>#REF!+#REF!+#REF!</f>
        <v>#REF!</v>
      </c>
      <c r="F210" s="18" t="e">
        <f>#REF!+#REF!+#REF!</f>
        <v>#REF!</v>
      </c>
      <c r="G210" s="3"/>
    </row>
    <row r="211" spans="1:7" ht="37.5">
      <c r="A211" s="35" t="s">
        <v>18</v>
      </c>
      <c r="B211" s="83" t="s">
        <v>269</v>
      </c>
      <c r="C211" s="36" t="s">
        <v>464</v>
      </c>
      <c r="D211" s="60">
        <f>D212+D213</f>
        <v>40413.5</v>
      </c>
      <c r="E211" s="18"/>
      <c r="F211" s="18"/>
      <c r="G211" s="3"/>
    </row>
    <row r="212" spans="1:7" ht="18.75">
      <c r="A212" s="35" t="s">
        <v>9</v>
      </c>
      <c r="B212" s="83" t="s">
        <v>269</v>
      </c>
      <c r="C212" s="37">
        <v>200</v>
      </c>
      <c r="D212" s="60">
        <v>547.5</v>
      </c>
      <c r="E212" s="18"/>
      <c r="F212" s="18"/>
      <c r="G212" s="3"/>
    </row>
    <row r="213" spans="1:7" ht="18.75">
      <c r="A213" s="35" t="s">
        <v>10</v>
      </c>
      <c r="B213" s="83" t="s">
        <v>269</v>
      </c>
      <c r="C213" s="37">
        <v>300</v>
      </c>
      <c r="D213" s="60">
        <v>39866</v>
      </c>
      <c r="E213" s="18"/>
      <c r="F213" s="18"/>
      <c r="G213" s="3"/>
    </row>
    <row r="214" spans="1:7" ht="75">
      <c r="A214" s="55" t="s">
        <v>447</v>
      </c>
      <c r="B214" s="83" t="s">
        <v>446</v>
      </c>
      <c r="C214" s="36" t="s">
        <v>464</v>
      </c>
      <c r="D214" s="60">
        <f>D215+D216</f>
        <v>448.5</v>
      </c>
      <c r="E214" s="18"/>
      <c r="F214" s="18"/>
      <c r="G214" s="3"/>
    </row>
    <row r="215" spans="1:7" ht="18.75">
      <c r="A215" s="35" t="s">
        <v>9</v>
      </c>
      <c r="B215" s="83" t="s">
        <v>446</v>
      </c>
      <c r="C215" s="37">
        <v>200</v>
      </c>
      <c r="D215" s="60">
        <v>3.5</v>
      </c>
      <c r="E215" s="18"/>
      <c r="F215" s="18"/>
      <c r="G215" s="3"/>
    </row>
    <row r="216" spans="1:7" ht="18.75">
      <c r="A216" s="35" t="s">
        <v>10</v>
      </c>
      <c r="B216" s="83" t="s">
        <v>446</v>
      </c>
      <c r="C216" s="37">
        <v>300</v>
      </c>
      <c r="D216" s="60">
        <v>445</v>
      </c>
      <c r="E216" s="18"/>
      <c r="F216" s="18"/>
      <c r="G216" s="3"/>
    </row>
    <row r="217" spans="1:7" ht="37.5">
      <c r="A217" s="39" t="s">
        <v>319</v>
      </c>
      <c r="B217" s="83" t="s">
        <v>181</v>
      </c>
      <c r="C217" s="36" t="s">
        <v>464</v>
      </c>
      <c r="D217" s="60">
        <f>D218+D219</f>
        <v>317.58</v>
      </c>
      <c r="E217" s="18"/>
      <c r="F217" s="18"/>
      <c r="G217" s="3"/>
    </row>
    <row r="218" spans="1:7" ht="18.75">
      <c r="A218" s="35" t="s">
        <v>9</v>
      </c>
      <c r="B218" s="83" t="s">
        <v>181</v>
      </c>
      <c r="C218" s="37">
        <v>200</v>
      </c>
      <c r="D218" s="60"/>
      <c r="E218" s="18"/>
      <c r="F218" s="18"/>
      <c r="G218" s="3"/>
    </row>
    <row r="219" spans="1:7" ht="18.75">
      <c r="A219" s="35" t="s">
        <v>10</v>
      </c>
      <c r="B219" s="83" t="s">
        <v>181</v>
      </c>
      <c r="C219" s="37">
        <v>300</v>
      </c>
      <c r="D219" s="60">
        <v>317.58</v>
      </c>
      <c r="E219" s="18"/>
      <c r="F219" s="18"/>
      <c r="G219" s="3"/>
    </row>
    <row r="220" spans="1:7" ht="37.5">
      <c r="A220" s="38" t="s">
        <v>366</v>
      </c>
      <c r="B220" s="79" t="s">
        <v>60</v>
      </c>
      <c r="C220" s="36" t="s">
        <v>464</v>
      </c>
      <c r="D220" s="45">
        <f>D221+D227+D230+D236+D239+D233+D242+D225</f>
        <v>308325.51</v>
      </c>
      <c r="E220" s="18"/>
      <c r="F220" s="18"/>
      <c r="G220" s="3"/>
    </row>
    <row r="221" spans="1:7" ht="112.5">
      <c r="A221" s="55" t="s">
        <v>320</v>
      </c>
      <c r="B221" s="83" t="s">
        <v>183</v>
      </c>
      <c r="C221" s="36" t="s">
        <v>464</v>
      </c>
      <c r="D221" s="60">
        <f>D224+D223+D222</f>
        <v>45897.96</v>
      </c>
      <c r="E221" s="18"/>
      <c r="F221" s="18"/>
      <c r="G221" s="3"/>
    </row>
    <row r="222" spans="1:7" ht="56.25">
      <c r="A222" s="41" t="s">
        <v>17</v>
      </c>
      <c r="B222" s="83" t="s">
        <v>183</v>
      </c>
      <c r="C222" s="37">
        <v>100</v>
      </c>
      <c r="D222" s="60">
        <v>366.98</v>
      </c>
      <c r="E222" s="18"/>
      <c r="F222" s="18"/>
      <c r="G222" s="3"/>
    </row>
    <row r="223" spans="1:7" ht="18.75">
      <c r="A223" s="35" t="s">
        <v>9</v>
      </c>
      <c r="B223" s="83" t="s">
        <v>183</v>
      </c>
      <c r="C223" s="37">
        <v>200</v>
      </c>
      <c r="D223" s="60">
        <v>309.02</v>
      </c>
      <c r="E223" s="18"/>
      <c r="F223" s="18"/>
      <c r="G223" s="3"/>
    </row>
    <row r="224" spans="1:7" ht="18.75">
      <c r="A224" s="35" t="s">
        <v>10</v>
      </c>
      <c r="B224" s="83" t="s">
        <v>183</v>
      </c>
      <c r="C224" s="37">
        <v>300</v>
      </c>
      <c r="D224" s="60">
        <v>45221.96</v>
      </c>
      <c r="E224" s="18"/>
      <c r="F224" s="18"/>
      <c r="G224" s="3"/>
    </row>
    <row r="225" spans="1:7" ht="37.5">
      <c r="A225" s="31" t="s">
        <v>431</v>
      </c>
      <c r="B225" s="83" t="s">
        <v>436</v>
      </c>
      <c r="C225" s="36" t="s">
        <v>464</v>
      </c>
      <c r="D225" s="60">
        <f>D226</f>
        <v>10</v>
      </c>
      <c r="E225" s="18"/>
      <c r="F225" s="18"/>
      <c r="G225" s="3"/>
    </row>
    <row r="226" spans="1:7" ht="18.75">
      <c r="A226" s="39" t="s">
        <v>9</v>
      </c>
      <c r="B226" s="83" t="s">
        <v>436</v>
      </c>
      <c r="C226" s="37">
        <v>200</v>
      </c>
      <c r="D226" s="60">
        <v>10</v>
      </c>
      <c r="E226" s="18"/>
      <c r="F226" s="18"/>
      <c r="G226" s="3"/>
    </row>
    <row r="227" spans="1:7" ht="18.75">
      <c r="A227" s="35" t="s">
        <v>152</v>
      </c>
      <c r="B227" s="83" t="s">
        <v>184</v>
      </c>
      <c r="C227" s="36" t="s">
        <v>464</v>
      </c>
      <c r="D227" s="60">
        <f>D228+D229</f>
        <v>46.07</v>
      </c>
      <c r="E227" s="18"/>
      <c r="F227" s="18"/>
      <c r="G227" s="3"/>
    </row>
    <row r="228" spans="1:7" ht="18.75">
      <c r="A228" s="35" t="s">
        <v>9</v>
      </c>
      <c r="B228" s="83" t="s">
        <v>184</v>
      </c>
      <c r="C228" s="37">
        <v>200</v>
      </c>
      <c r="D228" s="60">
        <v>0.68</v>
      </c>
      <c r="E228" s="18"/>
      <c r="F228" s="18"/>
      <c r="G228" s="3"/>
    </row>
    <row r="229" spans="1:7" ht="18.75">
      <c r="A229" s="35" t="s">
        <v>10</v>
      </c>
      <c r="B229" s="83" t="s">
        <v>184</v>
      </c>
      <c r="C229" s="37">
        <v>300</v>
      </c>
      <c r="D229" s="60">
        <v>45.39</v>
      </c>
      <c r="E229" s="18"/>
      <c r="F229" s="18"/>
      <c r="G229" s="3"/>
    </row>
    <row r="230" spans="1:7" ht="18.75">
      <c r="A230" s="31" t="s">
        <v>321</v>
      </c>
      <c r="B230" s="83" t="s">
        <v>185</v>
      </c>
      <c r="C230" s="36" t="s">
        <v>464</v>
      </c>
      <c r="D230" s="60">
        <f>D231+D232</f>
        <v>44738.59</v>
      </c>
      <c r="E230" s="18"/>
      <c r="F230" s="18"/>
      <c r="G230" s="3"/>
    </row>
    <row r="231" spans="1:7" ht="18.75">
      <c r="A231" s="35" t="s">
        <v>9</v>
      </c>
      <c r="B231" s="83" t="s">
        <v>185</v>
      </c>
      <c r="C231" s="37">
        <v>200</v>
      </c>
      <c r="D231" s="60">
        <v>3</v>
      </c>
      <c r="E231" s="18"/>
      <c r="F231" s="18"/>
      <c r="G231" s="3"/>
    </row>
    <row r="232" spans="1:7" ht="18.75">
      <c r="A232" s="35" t="s">
        <v>10</v>
      </c>
      <c r="B232" s="83" t="s">
        <v>185</v>
      </c>
      <c r="C232" s="37">
        <v>300</v>
      </c>
      <c r="D232" s="60">
        <v>44735.59</v>
      </c>
      <c r="E232" s="18"/>
      <c r="F232" s="18"/>
      <c r="G232" s="3"/>
    </row>
    <row r="233" spans="1:7" ht="37.5">
      <c r="A233" s="44" t="s">
        <v>143</v>
      </c>
      <c r="B233" s="83" t="s">
        <v>301</v>
      </c>
      <c r="C233" s="36" t="s">
        <v>464</v>
      </c>
      <c r="D233" s="60">
        <f>D234+D235</f>
        <v>41654.880000000005</v>
      </c>
      <c r="E233" s="18"/>
      <c r="F233" s="18"/>
      <c r="G233" s="3"/>
    </row>
    <row r="234" spans="1:7" ht="18.75">
      <c r="A234" s="35" t="s">
        <v>9</v>
      </c>
      <c r="B234" s="83" t="s">
        <v>301</v>
      </c>
      <c r="C234" s="37">
        <v>200</v>
      </c>
      <c r="D234" s="60">
        <v>518.98</v>
      </c>
      <c r="E234" s="18"/>
      <c r="F234" s="18"/>
      <c r="G234" s="3"/>
    </row>
    <row r="235" spans="1:7" ht="18.75">
      <c r="A235" s="35" t="s">
        <v>10</v>
      </c>
      <c r="B235" s="83" t="s">
        <v>301</v>
      </c>
      <c r="C235" s="37">
        <v>300</v>
      </c>
      <c r="D235" s="60">
        <v>41135.9</v>
      </c>
      <c r="E235" s="18"/>
      <c r="F235" s="18"/>
      <c r="G235" s="3"/>
    </row>
    <row r="236" spans="1:7" ht="37.5">
      <c r="A236" s="35" t="s">
        <v>271</v>
      </c>
      <c r="B236" s="83" t="s">
        <v>272</v>
      </c>
      <c r="C236" s="36" t="s">
        <v>464</v>
      </c>
      <c r="D236" s="60">
        <f>D237+D238</f>
        <v>785.82999999999993</v>
      </c>
      <c r="E236" s="18"/>
      <c r="F236" s="18"/>
      <c r="G236" s="3"/>
    </row>
    <row r="237" spans="1:7" ht="18.75">
      <c r="A237" s="35" t="s">
        <v>9</v>
      </c>
      <c r="B237" s="83" t="s">
        <v>272</v>
      </c>
      <c r="C237" s="37">
        <v>200</v>
      </c>
      <c r="D237" s="60">
        <v>7.8</v>
      </c>
      <c r="E237" s="18"/>
      <c r="F237" s="18"/>
      <c r="G237" s="3"/>
    </row>
    <row r="238" spans="1:7" ht="18.75">
      <c r="A238" s="35" t="s">
        <v>10</v>
      </c>
      <c r="B238" s="83" t="s">
        <v>272</v>
      </c>
      <c r="C238" s="37">
        <v>300</v>
      </c>
      <c r="D238" s="60">
        <v>778.03</v>
      </c>
      <c r="E238" s="18"/>
      <c r="F238" s="18"/>
      <c r="G238" s="3"/>
    </row>
    <row r="239" spans="1:7" ht="75">
      <c r="A239" s="35" t="s">
        <v>144</v>
      </c>
      <c r="B239" s="83" t="s">
        <v>186</v>
      </c>
      <c r="C239" s="36" t="s">
        <v>464</v>
      </c>
      <c r="D239" s="60">
        <f>D240+D241</f>
        <v>2552.54</v>
      </c>
      <c r="E239" s="18"/>
      <c r="F239" s="18"/>
      <c r="G239" s="3"/>
    </row>
    <row r="240" spans="1:7" ht="18.75">
      <c r="A240" s="35" t="s">
        <v>9</v>
      </c>
      <c r="B240" s="83" t="s">
        <v>186</v>
      </c>
      <c r="C240" s="37">
        <v>200</v>
      </c>
      <c r="D240" s="60">
        <v>25.27</v>
      </c>
      <c r="E240" s="18"/>
      <c r="F240" s="18"/>
      <c r="G240" s="3"/>
    </row>
    <row r="241" spans="1:7" ht="18.75">
      <c r="A241" s="35" t="s">
        <v>10</v>
      </c>
      <c r="B241" s="83" t="s">
        <v>186</v>
      </c>
      <c r="C241" s="37">
        <v>300</v>
      </c>
      <c r="D241" s="60">
        <v>2527.27</v>
      </c>
      <c r="E241" s="18"/>
      <c r="F241" s="18"/>
      <c r="G241" s="3"/>
    </row>
    <row r="242" spans="1:7" ht="37.5">
      <c r="A242" s="39" t="s">
        <v>431</v>
      </c>
      <c r="B242" s="83" t="s">
        <v>430</v>
      </c>
      <c r="C242" s="36" t="s">
        <v>464</v>
      </c>
      <c r="D242" s="60">
        <f>D243</f>
        <v>172639.64</v>
      </c>
      <c r="E242" s="18"/>
      <c r="F242" s="18"/>
      <c r="G242" s="3"/>
    </row>
    <row r="243" spans="1:7" ht="18.75">
      <c r="A243" s="35" t="s">
        <v>10</v>
      </c>
      <c r="B243" s="83" t="s">
        <v>430</v>
      </c>
      <c r="C243" s="37">
        <v>300</v>
      </c>
      <c r="D243" s="60">
        <v>172639.64</v>
      </c>
      <c r="E243" s="18"/>
      <c r="F243" s="18"/>
      <c r="G243" s="3"/>
    </row>
    <row r="244" spans="1:7" ht="37.5">
      <c r="A244" s="38" t="s">
        <v>367</v>
      </c>
      <c r="B244" s="79" t="s">
        <v>61</v>
      </c>
      <c r="C244" s="36" t="s">
        <v>464</v>
      </c>
      <c r="D244" s="45">
        <f>D245+D247</f>
        <v>13616.6</v>
      </c>
      <c r="E244" s="18"/>
      <c r="F244" s="18"/>
      <c r="G244" s="3"/>
    </row>
    <row r="245" spans="1:7" ht="37.5">
      <c r="A245" s="35" t="s">
        <v>19</v>
      </c>
      <c r="B245" s="83" t="s">
        <v>187</v>
      </c>
      <c r="C245" s="36" t="s">
        <v>464</v>
      </c>
      <c r="D245" s="60">
        <f>D246</f>
        <v>867.08</v>
      </c>
      <c r="E245" s="18"/>
      <c r="F245" s="18"/>
      <c r="G245" s="3"/>
    </row>
    <row r="246" spans="1:7" ht="18.75">
      <c r="A246" s="35" t="s">
        <v>10</v>
      </c>
      <c r="B246" s="83" t="s">
        <v>187</v>
      </c>
      <c r="C246" s="37">
        <v>300</v>
      </c>
      <c r="D246" s="60">
        <v>867.08</v>
      </c>
      <c r="E246" s="18"/>
      <c r="F246" s="18"/>
      <c r="G246" s="3"/>
    </row>
    <row r="247" spans="1:7" ht="42.6" customHeight="1">
      <c r="A247" s="91" t="s">
        <v>523</v>
      </c>
      <c r="B247" s="92" t="s">
        <v>524</v>
      </c>
      <c r="C247" s="93" t="s">
        <v>464</v>
      </c>
      <c r="D247" s="60">
        <f>D248</f>
        <v>12749.52</v>
      </c>
      <c r="E247" s="18"/>
      <c r="F247" s="18"/>
      <c r="G247" s="3"/>
    </row>
    <row r="248" spans="1:7" ht="18.75">
      <c r="A248" s="77" t="s">
        <v>10</v>
      </c>
      <c r="B248" s="83" t="s">
        <v>524</v>
      </c>
      <c r="C248" s="37">
        <v>300</v>
      </c>
      <c r="D248" s="60">
        <v>12749.52</v>
      </c>
      <c r="E248" s="18"/>
      <c r="F248" s="18"/>
      <c r="G248" s="3"/>
    </row>
    <row r="249" spans="1:7" ht="37.5">
      <c r="A249" s="61" t="s">
        <v>407</v>
      </c>
      <c r="B249" s="79" t="s">
        <v>344</v>
      </c>
      <c r="C249" s="36" t="s">
        <v>464</v>
      </c>
      <c r="D249" s="45">
        <f>D252+D250</f>
        <v>95270.760000000009</v>
      </c>
      <c r="E249" s="18"/>
      <c r="F249" s="18"/>
      <c r="G249" s="3"/>
    </row>
    <row r="250" spans="1:7" ht="56.25">
      <c r="A250" s="31" t="s">
        <v>345</v>
      </c>
      <c r="B250" s="83" t="s">
        <v>270</v>
      </c>
      <c r="C250" s="36" t="s">
        <v>464</v>
      </c>
      <c r="D250" s="60">
        <f>D251</f>
        <v>43022.73</v>
      </c>
      <c r="E250" s="18"/>
      <c r="F250" s="18"/>
      <c r="G250" s="3"/>
    </row>
    <row r="251" spans="1:7" ht="18.75">
      <c r="A251" s="35" t="s">
        <v>10</v>
      </c>
      <c r="B251" s="83" t="s">
        <v>270</v>
      </c>
      <c r="C251" s="37">
        <v>300</v>
      </c>
      <c r="D251" s="60">
        <v>43022.73</v>
      </c>
      <c r="E251" s="18"/>
      <c r="F251" s="18"/>
      <c r="G251" s="3"/>
    </row>
    <row r="252" spans="1:7" ht="18.75">
      <c r="A252" s="55" t="s">
        <v>342</v>
      </c>
      <c r="B252" s="83" t="s">
        <v>343</v>
      </c>
      <c r="C252" s="36" t="s">
        <v>464</v>
      </c>
      <c r="D252" s="60">
        <f>D253+D254+D255</f>
        <v>52248.03</v>
      </c>
      <c r="E252" s="18"/>
      <c r="F252" s="18"/>
      <c r="G252" s="3"/>
    </row>
    <row r="253" spans="1:7" ht="56.25">
      <c r="A253" s="39" t="s">
        <v>17</v>
      </c>
      <c r="B253" s="83" t="s">
        <v>343</v>
      </c>
      <c r="C253" s="37">
        <v>100</v>
      </c>
      <c r="D253" s="60">
        <v>383.7</v>
      </c>
      <c r="E253" s="18"/>
      <c r="F253" s="18"/>
      <c r="G253" s="3"/>
    </row>
    <row r="254" spans="1:7" ht="18.75">
      <c r="A254" s="35" t="s">
        <v>9</v>
      </c>
      <c r="B254" s="83" t="s">
        <v>343</v>
      </c>
      <c r="C254" s="37">
        <v>200</v>
      </c>
      <c r="D254" s="60">
        <v>386.3</v>
      </c>
      <c r="E254" s="18"/>
      <c r="F254" s="18"/>
      <c r="G254" s="3"/>
    </row>
    <row r="255" spans="1:7" ht="18.75">
      <c r="A255" s="35" t="s">
        <v>10</v>
      </c>
      <c r="B255" s="83" t="s">
        <v>343</v>
      </c>
      <c r="C255" s="37">
        <v>300</v>
      </c>
      <c r="D255" s="60">
        <v>51478.03</v>
      </c>
      <c r="E255" s="18"/>
      <c r="F255" s="18"/>
      <c r="G255" s="3"/>
    </row>
    <row r="256" spans="1:7" ht="37.5">
      <c r="A256" s="38" t="s">
        <v>368</v>
      </c>
      <c r="B256" s="79" t="s">
        <v>188</v>
      </c>
      <c r="C256" s="36" t="s">
        <v>464</v>
      </c>
      <c r="D256" s="45">
        <f>D257</f>
        <v>21417.86</v>
      </c>
      <c r="E256" s="18"/>
      <c r="F256" s="18"/>
      <c r="G256" s="3"/>
    </row>
    <row r="257" spans="1:7" ht="37.5">
      <c r="A257" s="35" t="s">
        <v>145</v>
      </c>
      <c r="B257" s="83" t="s">
        <v>189</v>
      </c>
      <c r="C257" s="36" t="s">
        <v>464</v>
      </c>
      <c r="D257" s="60">
        <f>D258+D259+D260</f>
        <v>21417.86</v>
      </c>
      <c r="E257" s="18"/>
      <c r="F257" s="18"/>
      <c r="G257" s="3"/>
    </row>
    <row r="258" spans="1:7" ht="56.25">
      <c r="A258" s="39" t="s">
        <v>17</v>
      </c>
      <c r="B258" s="83" t="s">
        <v>189</v>
      </c>
      <c r="C258" s="37">
        <v>100</v>
      </c>
      <c r="D258" s="60">
        <v>19908.72</v>
      </c>
      <c r="E258" s="18"/>
      <c r="F258" s="18"/>
      <c r="G258" s="3"/>
    </row>
    <row r="259" spans="1:7" ht="18.75">
      <c r="A259" s="35" t="s">
        <v>9</v>
      </c>
      <c r="B259" s="83" t="s">
        <v>189</v>
      </c>
      <c r="C259" s="37">
        <v>200</v>
      </c>
      <c r="D259" s="60">
        <v>1507.62</v>
      </c>
      <c r="E259" s="18"/>
      <c r="F259" s="18"/>
      <c r="G259" s="3"/>
    </row>
    <row r="260" spans="1:7" ht="18.75">
      <c r="A260" s="35" t="s">
        <v>11</v>
      </c>
      <c r="B260" s="83" t="s">
        <v>189</v>
      </c>
      <c r="C260" s="37">
        <v>800</v>
      </c>
      <c r="D260" s="60">
        <v>1.52</v>
      </c>
      <c r="E260" s="18"/>
      <c r="F260" s="18"/>
      <c r="G260" s="3"/>
    </row>
    <row r="261" spans="1:7" ht="56.25">
      <c r="A261" s="54" t="s">
        <v>369</v>
      </c>
      <c r="B261" s="79" t="s">
        <v>62</v>
      </c>
      <c r="C261" s="36" t="s">
        <v>464</v>
      </c>
      <c r="D261" s="95">
        <f>D262+D267+D279+D289+D292+D274+D295</f>
        <v>116899.45000000001</v>
      </c>
      <c r="E261" s="20"/>
      <c r="F261" s="18"/>
      <c r="G261" s="3"/>
    </row>
    <row r="262" spans="1:7" ht="37.5">
      <c r="A262" s="38" t="s">
        <v>63</v>
      </c>
      <c r="B262" s="79" t="s">
        <v>64</v>
      </c>
      <c r="C262" s="36" t="s">
        <v>464</v>
      </c>
      <c r="D262" s="95">
        <f>D263+D265</f>
        <v>29392.68</v>
      </c>
      <c r="E262" s="20"/>
      <c r="F262" s="18"/>
      <c r="G262" s="3"/>
    </row>
    <row r="263" spans="1:7" ht="31.15" customHeight="1">
      <c r="A263" s="35" t="s">
        <v>56</v>
      </c>
      <c r="B263" s="83" t="s">
        <v>65</v>
      </c>
      <c r="C263" s="36" t="s">
        <v>464</v>
      </c>
      <c r="D263" s="104">
        <f>D264</f>
        <v>28892.68</v>
      </c>
      <c r="E263" s="20"/>
      <c r="F263" s="18"/>
      <c r="G263" s="3"/>
    </row>
    <row r="264" spans="1:7" ht="37.5">
      <c r="A264" s="35" t="s">
        <v>26</v>
      </c>
      <c r="B264" s="83" t="s">
        <v>65</v>
      </c>
      <c r="C264" s="37">
        <v>600</v>
      </c>
      <c r="D264" s="104">
        <f>28750.13+142.55</f>
        <v>28892.68</v>
      </c>
      <c r="E264" s="20"/>
      <c r="F264" s="18"/>
      <c r="G264" s="3"/>
    </row>
    <row r="265" spans="1:7" ht="75">
      <c r="A265" s="35" t="s">
        <v>414</v>
      </c>
      <c r="B265" s="83" t="s">
        <v>130</v>
      </c>
      <c r="C265" s="36" t="s">
        <v>464</v>
      </c>
      <c r="D265" s="98">
        <f>D266</f>
        <v>500</v>
      </c>
      <c r="E265" s="20"/>
      <c r="F265" s="18"/>
      <c r="G265" s="3"/>
    </row>
    <row r="266" spans="1:7" ht="37.5">
      <c r="A266" s="35" t="s">
        <v>26</v>
      </c>
      <c r="B266" s="83" t="s">
        <v>130</v>
      </c>
      <c r="C266" s="37">
        <v>600</v>
      </c>
      <c r="D266" s="98">
        <v>500</v>
      </c>
      <c r="E266" s="20"/>
      <c r="F266" s="18"/>
      <c r="G266" s="3"/>
    </row>
    <row r="267" spans="1:7" ht="37.5">
      <c r="A267" s="38" t="s">
        <v>370</v>
      </c>
      <c r="B267" s="79" t="s">
        <v>131</v>
      </c>
      <c r="C267" s="36" t="s">
        <v>464</v>
      </c>
      <c r="D267" s="96">
        <f>D268+D270+D272</f>
        <v>18947.800000000003</v>
      </c>
      <c r="E267" s="20"/>
      <c r="F267" s="18"/>
      <c r="G267" s="3"/>
    </row>
    <row r="268" spans="1:7" ht="22.15" customHeight="1">
      <c r="A268" s="35" t="s">
        <v>96</v>
      </c>
      <c r="B268" s="83" t="s">
        <v>132</v>
      </c>
      <c r="C268" s="36" t="s">
        <v>464</v>
      </c>
      <c r="D268" s="98">
        <f>D269</f>
        <v>18527.670000000002</v>
      </c>
      <c r="E268" s="20"/>
      <c r="F268" s="18"/>
      <c r="G268" s="3"/>
    </row>
    <row r="269" spans="1:7" ht="37.5">
      <c r="A269" s="35" t="s">
        <v>26</v>
      </c>
      <c r="B269" s="83" t="s">
        <v>132</v>
      </c>
      <c r="C269" s="37">
        <v>600</v>
      </c>
      <c r="D269" s="98">
        <f>18527.59+0.08</f>
        <v>18527.670000000002</v>
      </c>
      <c r="E269" s="20"/>
      <c r="F269" s="18"/>
      <c r="G269" s="3"/>
    </row>
    <row r="270" spans="1:7" ht="18.75">
      <c r="A270" s="57" t="s">
        <v>311</v>
      </c>
      <c r="B270" s="83" t="s">
        <v>312</v>
      </c>
      <c r="C270" s="36" t="s">
        <v>464</v>
      </c>
      <c r="D270" s="98">
        <f>D271</f>
        <v>96.23</v>
      </c>
      <c r="E270" s="20"/>
      <c r="F270" s="18"/>
      <c r="G270" s="3"/>
    </row>
    <row r="271" spans="1:7" ht="37.5">
      <c r="A271" s="35" t="s">
        <v>26</v>
      </c>
      <c r="B271" s="83" t="s">
        <v>312</v>
      </c>
      <c r="C271" s="37">
        <v>600</v>
      </c>
      <c r="D271" s="98">
        <f>96.31-0.08</f>
        <v>96.23</v>
      </c>
      <c r="E271" s="20"/>
      <c r="F271" s="18"/>
      <c r="G271" s="3"/>
    </row>
    <row r="272" spans="1:7" ht="37.5">
      <c r="A272" s="35" t="s">
        <v>41</v>
      </c>
      <c r="B272" s="83" t="s">
        <v>133</v>
      </c>
      <c r="C272" s="36" t="s">
        <v>464</v>
      </c>
      <c r="D272" s="98">
        <f>D273</f>
        <v>323.89999999999998</v>
      </c>
      <c r="E272" s="20"/>
      <c r="F272" s="18"/>
      <c r="G272" s="3"/>
    </row>
    <row r="273" spans="1:7" ht="37.5">
      <c r="A273" s="35" t="s">
        <v>26</v>
      </c>
      <c r="B273" s="83" t="s">
        <v>133</v>
      </c>
      <c r="C273" s="37">
        <v>600</v>
      </c>
      <c r="D273" s="98">
        <f>323.9</f>
        <v>323.89999999999998</v>
      </c>
      <c r="E273" s="20"/>
      <c r="F273" s="18"/>
      <c r="G273" s="3"/>
    </row>
    <row r="274" spans="1:7" ht="37.5">
      <c r="A274" s="47" t="s">
        <v>422</v>
      </c>
      <c r="B274" s="79" t="s">
        <v>421</v>
      </c>
      <c r="C274" s="36" t="s">
        <v>464</v>
      </c>
      <c r="D274" s="96">
        <f>D275+D277</f>
        <v>2292.71</v>
      </c>
      <c r="E274" s="20"/>
      <c r="F274" s="18"/>
      <c r="G274" s="3"/>
    </row>
    <row r="275" spans="1:7" ht="93.75">
      <c r="A275" s="76" t="s">
        <v>507</v>
      </c>
      <c r="B275" s="83" t="s">
        <v>509</v>
      </c>
      <c r="C275" s="36" t="s">
        <v>464</v>
      </c>
      <c r="D275" s="98">
        <f>D276</f>
        <v>2045.51</v>
      </c>
      <c r="E275" s="20"/>
      <c r="F275" s="18"/>
      <c r="G275" s="3"/>
    </row>
    <row r="276" spans="1:7" ht="18.75">
      <c r="A276" s="35" t="s">
        <v>9</v>
      </c>
      <c r="B276" s="83" t="s">
        <v>509</v>
      </c>
      <c r="C276" s="37">
        <v>200</v>
      </c>
      <c r="D276" s="98">
        <v>2045.51</v>
      </c>
      <c r="E276" s="20"/>
      <c r="F276" s="18"/>
      <c r="G276" s="3"/>
    </row>
    <row r="277" spans="1:7" ht="93.75">
      <c r="A277" s="30" t="s">
        <v>508</v>
      </c>
      <c r="B277" s="83" t="s">
        <v>510</v>
      </c>
      <c r="C277" s="36" t="s">
        <v>464</v>
      </c>
      <c r="D277" s="98">
        <f>D278</f>
        <v>247.2</v>
      </c>
      <c r="E277" s="20"/>
      <c r="F277" s="18"/>
      <c r="G277" s="3"/>
    </row>
    <row r="278" spans="1:7" ht="18.75">
      <c r="A278" s="35" t="s">
        <v>9</v>
      </c>
      <c r="B278" s="83" t="s">
        <v>510</v>
      </c>
      <c r="C278" s="37">
        <v>200</v>
      </c>
      <c r="D278" s="98">
        <v>247.2</v>
      </c>
      <c r="E278" s="20"/>
      <c r="F278" s="18"/>
      <c r="G278" s="3"/>
    </row>
    <row r="279" spans="1:7" ht="37.5">
      <c r="A279" s="38" t="s">
        <v>371</v>
      </c>
      <c r="B279" s="79" t="s">
        <v>192</v>
      </c>
      <c r="C279" s="36" t="s">
        <v>464</v>
      </c>
      <c r="D279" s="96">
        <f>D280+D284+D286</f>
        <v>65507.12</v>
      </c>
      <c r="E279" s="20"/>
      <c r="F279" s="18"/>
      <c r="G279" s="3"/>
    </row>
    <row r="280" spans="1:7" ht="28.15" customHeight="1">
      <c r="A280" s="35" t="s">
        <v>96</v>
      </c>
      <c r="B280" s="83" t="s">
        <v>193</v>
      </c>
      <c r="C280" s="36" t="s">
        <v>464</v>
      </c>
      <c r="D280" s="98">
        <f>D281+D282+D283</f>
        <v>62869.84</v>
      </c>
      <c r="E280" s="20"/>
      <c r="F280" s="18"/>
      <c r="G280" s="3"/>
    </row>
    <row r="281" spans="1:7" ht="56.25">
      <c r="A281" s="41" t="s">
        <v>8</v>
      </c>
      <c r="B281" s="83" t="s">
        <v>193</v>
      </c>
      <c r="C281" s="37">
        <v>100</v>
      </c>
      <c r="D281" s="98">
        <v>51520.68</v>
      </c>
      <c r="E281" s="20"/>
      <c r="F281" s="18"/>
      <c r="G281" s="3"/>
    </row>
    <row r="282" spans="1:7" ht="18.75">
      <c r="A282" s="41" t="s">
        <v>9</v>
      </c>
      <c r="B282" s="83" t="s">
        <v>193</v>
      </c>
      <c r="C282" s="37">
        <v>200</v>
      </c>
      <c r="D282" s="98">
        <f>10681.81-28.28</f>
        <v>10653.529999999999</v>
      </c>
      <c r="E282" s="20"/>
      <c r="F282" s="18"/>
      <c r="G282" s="3"/>
    </row>
    <row r="283" spans="1:7" ht="18.75">
      <c r="A283" s="41" t="s">
        <v>11</v>
      </c>
      <c r="B283" s="83" t="s">
        <v>193</v>
      </c>
      <c r="C283" s="37">
        <v>800</v>
      </c>
      <c r="D283" s="98">
        <v>695.63</v>
      </c>
      <c r="E283" s="20"/>
      <c r="F283" s="18"/>
      <c r="G283" s="3"/>
    </row>
    <row r="284" spans="1:7" ht="37.5">
      <c r="A284" s="41" t="s">
        <v>41</v>
      </c>
      <c r="B284" s="83" t="s">
        <v>194</v>
      </c>
      <c r="C284" s="36" t="s">
        <v>464</v>
      </c>
      <c r="D284" s="98">
        <f>D285</f>
        <v>869.91</v>
      </c>
      <c r="E284" s="20"/>
      <c r="F284" s="18"/>
      <c r="G284" s="3"/>
    </row>
    <row r="285" spans="1:7" ht="56.25">
      <c r="A285" s="41" t="s">
        <v>8</v>
      </c>
      <c r="B285" s="83" t="s">
        <v>194</v>
      </c>
      <c r="C285" s="37">
        <v>100</v>
      </c>
      <c r="D285" s="98">
        <v>869.91</v>
      </c>
      <c r="E285" s="20"/>
      <c r="F285" s="18"/>
      <c r="G285" s="3"/>
    </row>
    <row r="286" spans="1:7" ht="18.75">
      <c r="A286" s="41" t="s">
        <v>27</v>
      </c>
      <c r="B286" s="83" t="s">
        <v>195</v>
      </c>
      <c r="C286" s="36" t="s">
        <v>464</v>
      </c>
      <c r="D286" s="98">
        <f>D287+D288</f>
        <v>1767.37</v>
      </c>
      <c r="E286" s="20"/>
      <c r="F286" s="18"/>
      <c r="G286" s="3"/>
    </row>
    <row r="287" spans="1:7" ht="18.75">
      <c r="A287" s="41" t="s">
        <v>9</v>
      </c>
      <c r="B287" s="83" t="s">
        <v>195</v>
      </c>
      <c r="C287" s="37">
        <v>200</v>
      </c>
      <c r="D287" s="98">
        <v>1717.37</v>
      </c>
      <c r="E287" s="20"/>
      <c r="F287" s="18"/>
      <c r="G287" s="3"/>
    </row>
    <row r="288" spans="1:7" ht="18.75">
      <c r="A288" s="35" t="s">
        <v>10</v>
      </c>
      <c r="B288" s="83" t="s">
        <v>195</v>
      </c>
      <c r="C288" s="37">
        <v>300</v>
      </c>
      <c r="D288" s="98">
        <v>50</v>
      </c>
      <c r="E288" s="20"/>
      <c r="F288" s="18"/>
      <c r="G288" s="3"/>
    </row>
    <row r="289" spans="1:7" ht="37.5">
      <c r="A289" s="38" t="s">
        <v>408</v>
      </c>
      <c r="B289" s="79" t="s">
        <v>409</v>
      </c>
      <c r="C289" s="36" t="s">
        <v>464</v>
      </c>
      <c r="D289" s="96">
        <f>D291</f>
        <v>350</v>
      </c>
      <c r="E289" s="20"/>
      <c r="F289" s="18"/>
      <c r="G289" s="3"/>
    </row>
    <row r="290" spans="1:7" ht="37.5">
      <c r="A290" s="62" t="s">
        <v>420</v>
      </c>
      <c r="B290" s="83" t="s">
        <v>423</v>
      </c>
      <c r="C290" s="36" t="s">
        <v>464</v>
      </c>
      <c r="D290" s="96">
        <f>D291</f>
        <v>350</v>
      </c>
      <c r="E290" s="20"/>
      <c r="F290" s="18"/>
      <c r="G290" s="3"/>
    </row>
    <row r="291" spans="1:7" ht="18.75">
      <c r="A291" s="41" t="s">
        <v>9</v>
      </c>
      <c r="B291" s="83" t="s">
        <v>423</v>
      </c>
      <c r="C291" s="37">
        <v>200</v>
      </c>
      <c r="D291" s="98">
        <v>350</v>
      </c>
      <c r="E291" s="20"/>
      <c r="F291" s="18"/>
      <c r="G291" s="3"/>
    </row>
    <row r="292" spans="1:7" ht="37.5">
      <c r="A292" s="35" t="s">
        <v>424</v>
      </c>
      <c r="B292" s="79" t="s">
        <v>417</v>
      </c>
      <c r="C292" s="36" t="s">
        <v>464</v>
      </c>
      <c r="D292" s="96">
        <f>D293</f>
        <v>209.14</v>
      </c>
      <c r="E292" s="20"/>
      <c r="F292" s="18"/>
      <c r="G292" s="3"/>
    </row>
    <row r="293" spans="1:7" ht="37.5">
      <c r="A293" s="35" t="s">
        <v>455</v>
      </c>
      <c r="B293" s="83" t="s">
        <v>418</v>
      </c>
      <c r="C293" s="36" t="s">
        <v>464</v>
      </c>
      <c r="D293" s="98">
        <f>D294</f>
        <v>209.14</v>
      </c>
      <c r="E293" s="20"/>
      <c r="F293" s="18"/>
      <c r="G293" s="3"/>
    </row>
    <row r="294" spans="1:7" ht="18.75">
      <c r="A294" s="39" t="s">
        <v>9</v>
      </c>
      <c r="B294" s="83" t="s">
        <v>418</v>
      </c>
      <c r="C294" s="37">
        <v>200</v>
      </c>
      <c r="D294" s="98">
        <v>209.14</v>
      </c>
      <c r="E294" s="20"/>
      <c r="F294" s="18"/>
      <c r="G294" s="3"/>
    </row>
    <row r="295" spans="1:7" ht="18.75">
      <c r="A295" s="97" t="s">
        <v>529</v>
      </c>
      <c r="B295" s="79" t="s">
        <v>528</v>
      </c>
      <c r="C295" s="33" t="s">
        <v>464</v>
      </c>
      <c r="D295" s="96">
        <f>D296</f>
        <v>200</v>
      </c>
      <c r="E295" s="20"/>
      <c r="F295" s="18"/>
      <c r="G295" s="3"/>
    </row>
    <row r="296" spans="1:7" ht="37.5">
      <c r="A296" s="94" t="s">
        <v>525</v>
      </c>
      <c r="B296" s="83" t="s">
        <v>522</v>
      </c>
      <c r="C296" s="36" t="s">
        <v>464</v>
      </c>
      <c r="D296" s="98">
        <f>D297+D298</f>
        <v>200</v>
      </c>
      <c r="E296" s="20"/>
      <c r="F296" s="18"/>
      <c r="G296" s="3"/>
    </row>
    <row r="297" spans="1:7" ht="18.75">
      <c r="A297" s="39" t="s">
        <v>9</v>
      </c>
      <c r="B297" s="83" t="s">
        <v>522</v>
      </c>
      <c r="C297" s="37">
        <v>200</v>
      </c>
      <c r="D297" s="98">
        <v>100</v>
      </c>
      <c r="E297" s="20"/>
      <c r="F297" s="18"/>
      <c r="G297" s="3"/>
    </row>
    <row r="298" spans="1:7" ht="37.5">
      <c r="A298" s="77" t="s">
        <v>513</v>
      </c>
      <c r="B298" s="83" t="s">
        <v>522</v>
      </c>
      <c r="C298" s="37">
        <v>600</v>
      </c>
      <c r="D298" s="98">
        <v>100</v>
      </c>
      <c r="E298" s="20"/>
      <c r="F298" s="18"/>
      <c r="G298" s="3"/>
    </row>
    <row r="299" spans="1:7" ht="75">
      <c r="A299" s="54" t="s">
        <v>348</v>
      </c>
      <c r="B299" s="79" t="s">
        <v>190</v>
      </c>
      <c r="C299" s="36" t="s">
        <v>464</v>
      </c>
      <c r="D299" s="45">
        <f>D300+D303</f>
        <v>1604.51</v>
      </c>
      <c r="E299" s="20"/>
      <c r="F299" s="18"/>
      <c r="G299" s="3"/>
    </row>
    <row r="300" spans="1:7" ht="37.5">
      <c r="A300" s="38" t="s">
        <v>391</v>
      </c>
      <c r="B300" s="79" t="s">
        <v>191</v>
      </c>
      <c r="C300" s="36" t="s">
        <v>464</v>
      </c>
      <c r="D300" s="96">
        <f>D301</f>
        <v>60</v>
      </c>
      <c r="E300" s="20"/>
      <c r="F300" s="18"/>
      <c r="G300" s="3"/>
    </row>
    <row r="301" spans="1:7" ht="18.75">
      <c r="A301" s="74" t="s">
        <v>494</v>
      </c>
      <c r="B301" s="83" t="s">
        <v>495</v>
      </c>
      <c r="C301" s="36" t="s">
        <v>464</v>
      </c>
      <c r="D301" s="98">
        <f>D302</f>
        <v>60</v>
      </c>
      <c r="E301" s="20"/>
      <c r="F301" s="18"/>
      <c r="G301" s="3"/>
    </row>
    <row r="302" spans="1:7" ht="18.75">
      <c r="A302" s="35" t="s">
        <v>9</v>
      </c>
      <c r="B302" s="83" t="s">
        <v>495</v>
      </c>
      <c r="C302" s="37">
        <v>200</v>
      </c>
      <c r="D302" s="98">
        <v>60</v>
      </c>
      <c r="E302" s="20"/>
      <c r="F302" s="18"/>
      <c r="G302" s="3"/>
    </row>
    <row r="303" spans="1:7" ht="37.5">
      <c r="A303" s="38" t="s">
        <v>275</v>
      </c>
      <c r="B303" s="79" t="s">
        <v>268</v>
      </c>
      <c r="C303" s="36" t="s">
        <v>464</v>
      </c>
      <c r="D303" s="96">
        <f>D304+D306</f>
        <v>1544.51</v>
      </c>
      <c r="E303" s="20"/>
      <c r="F303" s="18"/>
      <c r="G303" s="3"/>
    </row>
    <row r="304" spans="1:7" ht="18.75">
      <c r="A304" s="35" t="s">
        <v>15</v>
      </c>
      <c r="B304" s="83" t="s">
        <v>276</v>
      </c>
      <c r="C304" s="36" t="s">
        <v>464</v>
      </c>
      <c r="D304" s="98">
        <f>D305</f>
        <v>49.86</v>
      </c>
      <c r="E304" s="20"/>
      <c r="F304" s="18"/>
      <c r="G304" s="3"/>
    </row>
    <row r="305" spans="1:7" ht="56.25">
      <c r="A305" s="41" t="s">
        <v>8</v>
      </c>
      <c r="B305" s="83" t="s">
        <v>276</v>
      </c>
      <c r="C305" s="63">
        <v>100</v>
      </c>
      <c r="D305" s="98">
        <v>49.86</v>
      </c>
      <c r="E305" s="20"/>
      <c r="F305" s="18"/>
      <c r="G305" s="3"/>
    </row>
    <row r="306" spans="1:7" ht="37.5">
      <c r="A306" s="35" t="s">
        <v>16</v>
      </c>
      <c r="B306" s="83" t="s">
        <v>277</v>
      </c>
      <c r="C306" s="36" t="s">
        <v>464</v>
      </c>
      <c r="D306" s="98">
        <f>D307</f>
        <v>1494.65</v>
      </c>
      <c r="E306" s="20"/>
      <c r="F306" s="18"/>
      <c r="G306" s="3"/>
    </row>
    <row r="307" spans="1:7" ht="56.25">
      <c r="A307" s="41" t="s">
        <v>8</v>
      </c>
      <c r="B307" s="83" t="s">
        <v>277</v>
      </c>
      <c r="C307" s="63">
        <v>100</v>
      </c>
      <c r="D307" s="98">
        <v>1494.65</v>
      </c>
      <c r="E307" s="20"/>
      <c r="F307" s="18"/>
      <c r="G307" s="3"/>
    </row>
    <row r="308" spans="1:7" ht="75">
      <c r="A308" s="32" t="s">
        <v>372</v>
      </c>
      <c r="B308" s="79" t="s">
        <v>123</v>
      </c>
      <c r="C308" s="36" t="s">
        <v>464</v>
      </c>
      <c r="D308" s="96">
        <f>D309+D314+D318</f>
        <v>50445</v>
      </c>
      <c r="E308" s="20"/>
      <c r="F308" s="18"/>
      <c r="G308" s="3"/>
    </row>
    <row r="309" spans="1:7" ht="56.25">
      <c r="A309" s="69" t="s">
        <v>468</v>
      </c>
      <c r="B309" s="79" t="s">
        <v>124</v>
      </c>
      <c r="C309" s="33" t="s">
        <v>464</v>
      </c>
      <c r="D309" s="96">
        <f>D310</f>
        <v>31184.57</v>
      </c>
      <c r="E309" s="20"/>
      <c r="F309" s="18"/>
      <c r="G309" s="3"/>
    </row>
    <row r="310" spans="1:7" ht="27" customHeight="1">
      <c r="A310" s="41" t="s">
        <v>56</v>
      </c>
      <c r="B310" s="83" t="s">
        <v>196</v>
      </c>
      <c r="C310" s="36" t="s">
        <v>464</v>
      </c>
      <c r="D310" s="98">
        <f>D311+D312+D313</f>
        <v>31184.57</v>
      </c>
      <c r="E310" s="20"/>
      <c r="F310" s="18"/>
      <c r="G310" s="3"/>
    </row>
    <row r="311" spans="1:7" ht="56.25">
      <c r="A311" s="41" t="s">
        <v>8</v>
      </c>
      <c r="B311" s="83" t="s">
        <v>196</v>
      </c>
      <c r="C311" s="37">
        <v>100</v>
      </c>
      <c r="D311" s="98">
        <f>15834.69+257.8</f>
        <v>16092.49</v>
      </c>
      <c r="E311" s="20"/>
      <c r="F311" s="18"/>
      <c r="G311" s="3"/>
    </row>
    <row r="312" spans="1:7" ht="18.75">
      <c r="A312" s="35" t="s">
        <v>9</v>
      </c>
      <c r="B312" s="83" t="s">
        <v>196</v>
      </c>
      <c r="C312" s="37">
        <v>200</v>
      </c>
      <c r="D312" s="98">
        <f>8078.28+40</f>
        <v>8118.28</v>
      </c>
      <c r="E312" s="20"/>
      <c r="F312" s="18"/>
      <c r="G312" s="3"/>
    </row>
    <row r="313" spans="1:7" ht="18.75">
      <c r="A313" s="41" t="s">
        <v>11</v>
      </c>
      <c r="B313" s="83" t="s">
        <v>196</v>
      </c>
      <c r="C313" s="37">
        <v>800</v>
      </c>
      <c r="D313" s="98">
        <v>6973.8</v>
      </c>
      <c r="E313" s="20"/>
      <c r="F313" s="18"/>
      <c r="G313" s="3"/>
    </row>
    <row r="314" spans="1:7" ht="37.5">
      <c r="A314" s="29" t="s">
        <v>470</v>
      </c>
      <c r="B314" s="79" t="s">
        <v>278</v>
      </c>
      <c r="C314" s="36" t="s">
        <v>464</v>
      </c>
      <c r="D314" s="96">
        <f>D316+D317+D315</f>
        <v>2491.37</v>
      </c>
      <c r="E314" s="20"/>
      <c r="F314" s="18"/>
      <c r="G314" s="3"/>
    </row>
    <row r="315" spans="1:7" ht="56.25">
      <c r="A315" s="41" t="s">
        <v>8</v>
      </c>
      <c r="B315" s="83" t="s">
        <v>279</v>
      </c>
      <c r="C315" s="37">
        <v>100</v>
      </c>
      <c r="D315" s="98">
        <v>1810.37</v>
      </c>
      <c r="E315" s="20"/>
      <c r="F315" s="18"/>
      <c r="G315" s="3"/>
    </row>
    <row r="316" spans="1:7" ht="18.75">
      <c r="A316" s="35" t="s">
        <v>9</v>
      </c>
      <c r="B316" s="83" t="s">
        <v>279</v>
      </c>
      <c r="C316" s="37">
        <v>200</v>
      </c>
      <c r="D316" s="98">
        <v>600</v>
      </c>
      <c r="E316" s="20"/>
      <c r="F316" s="18"/>
      <c r="G316" s="3"/>
    </row>
    <row r="317" spans="1:7" ht="18.75">
      <c r="A317" s="35" t="s">
        <v>11</v>
      </c>
      <c r="B317" s="83" t="s">
        <v>279</v>
      </c>
      <c r="C317" s="37">
        <v>800</v>
      </c>
      <c r="D317" s="98">
        <v>81</v>
      </c>
      <c r="E317" s="20"/>
      <c r="F317" s="18"/>
      <c r="G317" s="3"/>
    </row>
    <row r="318" spans="1:7" ht="56.25">
      <c r="A318" s="69" t="s">
        <v>469</v>
      </c>
      <c r="B318" s="79" t="s">
        <v>449</v>
      </c>
      <c r="C318" s="33" t="s">
        <v>464</v>
      </c>
      <c r="D318" s="96">
        <f>D319+D320+D321</f>
        <v>16769.060000000001</v>
      </c>
      <c r="E318" s="20"/>
      <c r="F318" s="18"/>
      <c r="G318" s="3"/>
    </row>
    <row r="319" spans="1:7" ht="56.25">
      <c r="A319" s="41" t="s">
        <v>8</v>
      </c>
      <c r="B319" s="83" t="s">
        <v>450</v>
      </c>
      <c r="C319" s="37">
        <v>100</v>
      </c>
      <c r="D319" s="98">
        <v>6063.06</v>
      </c>
      <c r="E319" s="20"/>
      <c r="F319" s="18"/>
      <c r="G319" s="3"/>
    </row>
    <row r="320" spans="1:7" ht="18.75">
      <c r="A320" s="35" t="s">
        <v>9</v>
      </c>
      <c r="B320" s="83" t="s">
        <v>450</v>
      </c>
      <c r="C320" s="37">
        <v>200</v>
      </c>
      <c r="D320" s="98">
        <f>7349.75+40</f>
        <v>7389.75</v>
      </c>
      <c r="E320" s="20"/>
      <c r="F320" s="18"/>
      <c r="G320" s="3"/>
    </row>
    <row r="321" spans="1:7" ht="18.75">
      <c r="A321" s="35" t="s">
        <v>11</v>
      </c>
      <c r="B321" s="83" t="s">
        <v>450</v>
      </c>
      <c r="C321" s="37">
        <v>800</v>
      </c>
      <c r="D321" s="98">
        <v>3316.25</v>
      </c>
      <c r="E321" s="20"/>
      <c r="F321" s="18"/>
      <c r="G321" s="3"/>
    </row>
    <row r="322" spans="1:7" ht="75">
      <c r="A322" s="32" t="s">
        <v>373</v>
      </c>
      <c r="B322" s="79" t="s">
        <v>129</v>
      </c>
      <c r="C322" s="36" t="s">
        <v>464</v>
      </c>
      <c r="D322" s="96">
        <f>D323</f>
        <v>2950.16</v>
      </c>
      <c r="E322" s="20"/>
      <c r="F322" s="18"/>
      <c r="G322" s="3"/>
    </row>
    <row r="323" spans="1:7" ht="37.5">
      <c r="A323" s="46" t="s">
        <v>374</v>
      </c>
      <c r="B323" s="79" t="s">
        <v>128</v>
      </c>
      <c r="C323" s="36" t="s">
        <v>464</v>
      </c>
      <c r="D323" s="96">
        <f>D324+D328+D330</f>
        <v>2950.16</v>
      </c>
      <c r="E323" s="20"/>
      <c r="F323" s="18"/>
      <c r="G323" s="3"/>
    </row>
    <row r="324" spans="1:7" ht="18.75">
      <c r="A324" s="41" t="s">
        <v>15</v>
      </c>
      <c r="B324" s="83" t="s">
        <v>125</v>
      </c>
      <c r="C324" s="36" t="s">
        <v>464</v>
      </c>
      <c r="D324" s="98">
        <f>D325+D326+D327</f>
        <v>660.52</v>
      </c>
      <c r="E324" s="20"/>
      <c r="F324" s="18"/>
      <c r="G324" s="3"/>
    </row>
    <row r="325" spans="1:7" ht="56.25">
      <c r="A325" s="41" t="s">
        <v>8</v>
      </c>
      <c r="B325" s="83" t="s">
        <v>125</v>
      </c>
      <c r="C325" s="37">
        <v>100</v>
      </c>
      <c r="D325" s="98">
        <v>46.62</v>
      </c>
      <c r="E325" s="20"/>
      <c r="F325" s="18"/>
      <c r="G325" s="3"/>
    </row>
    <row r="326" spans="1:7" ht="18.75">
      <c r="A326" s="41" t="s">
        <v>9</v>
      </c>
      <c r="B326" s="83" t="s">
        <v>125</v>
      </c>
      <c r="C326" s="37">
        <v>200</v>
      </c>
      <c r="D326" s="98">
        <v>573.75</v>
      </c>
      <c r="E326" s="20"/>
      <c r="F326" s="18"/>
      <c r="G326" s="3"/>
    </row>
    <row r="327" spans="1:7" ht="18.75">
      <c r="A327" s="41" t="s">
        <v>11</v>
      </c>
      <c r="B327" s="83" t="s">
        <v>125</v>
      </c>
      <c r="C327" s="37">
        <v>800</v>
      </c>
      <c r="D327" s="98">
        <v>40.15</v>
      </c>
      <c r="E327" s="20"/>
      <c r="F327" s="18"/>
      <c r="G327" s="3"/>
    </row>
    <row r="328" spans="1:7" ht="37.5">
      <c r="A328" s="35" t="s">
        <v>16</v>
      </c>
      <c r="B328" s="83" t="s">
        <v>126</v>
      </c>
      <c r="C328" s="36" t="s">
        <v>464</v>
      </c>
      <c r="D328" s="98">
        <f>D329</f>
        <v>1128.92</v>
      </c>
      <c r="E328" s="20"/>
      <c r="F328" s="18"/>
      <c r="G328" s="3"/>
    </row>
    <row r="329" spans="1:7" ht="56.25">
      <c r="A329" s="41" t="s">
        <v>8</v>
      </c>
      <c r="B329" s="83" t="s">
        <v>126</v>
      </c>
      <c r="C329" s="37">
        <v>100</v>
      </c>
      <c r="D329" s="98">
        <v>1128.92</v>
      </c>
      <c r="E329" s="20"/>
      <c r="F329" s="18"/>
      <c r="G329" s="3"/>
    </row>
    <row r="330" spans="1:7" ht="37.5">
      <c r="A330" s="35" t="s">
        <v>20</v>
      </c>
      <c r="B330" s="83" t="s">
        <v>127</v>
      </c>
      <c r="C330" s="36" t="s">
        <v>464</v>
      </c>
      <c r="D330" s="60">
        <f>D331+D332</f>
        <v>1160.72</v>
      </c>
      <c r="E330" s="20"/>
      <c r="F330" s="18"/>
      <c r="G330" s="3"/>
    </row>
    <row r="331" spans="1:7" ht="56.25">
      <c r="A331" s="41" t="s">
        <v>8</v>
      </c>
      <c r="B331" s="83" t="s">
        <v>127</v>
      </c>
      <c r="C331" s="37">
        <v>100</v>
      </c>
      <c r="D331" s="60">
        <v>918.29</v>
      </c>
      <c r="E331" s="20"/>
      <c r="F331" s="18"/>
      <c r="G331" s="3"/>
    </row>
    <row r="332" spans="1:7" ht="18.75">
      <c r="A332" s="35" t="s">
        <v>9</v>
      </c>
      <c r="B332" s="83" t="s">
        <v>127</v>
      </c>
      <c r="C332" s="37">
        <v>200</v>
      </c>
      <c r="D332" s="60">
        <v>242.43</v>
      </c>
      <c r="E332" s="20"/>
      <c r="F332" s="18"/>
      <c r="G332" s="3"/>
    </row>
    <row r="333" spans="1:7" ht="75">
      <c r="A333" s="54" t="s">
        <v>375</v>
      </c>
      <c r="B333" s="79" t="s">
        <v>99</v>
      </c>
      <c r="C333" s="36" t="s">
        <v>464</v>
      </c>
      <c r="D333" s="45">
        <f>D334+D349+D375+D382+D389+D394+D401+D412</f>
        <v>932942.67999999993</v>
      </c>
      <c r="E333" s="20"/>
      <c r="F333" s="18"/>
      <c r="G333" s="3"/>
    </row>
    <row r="334" spans="1:7" ht="18.75">
      <c r="A334" s="38" t="s">
        <v>376</v>
      </c>
      <c r="B334" s="79" t="s">
        <v>100</v>
      </c>
      <c r="C334" s="36" t="s">
        <v>464</v>
      </c>
      <c r="D334" s="45">
        <f>D335+D339+D342+D346</f>
        <v>329034.08</v>
      </c>
      <c r="E334" s="20"/>
      <c r="F334" s="18"/>
      <c r="G334" s="3"/>
    </row>
    <row r="335" spans="1:7" ht="37.5">
      <c r="A335" s="35" t="s">
        <v>94</v>
      </c>
      <c r="B335" s="83" t="s">
        <v>101</v>
      </c>
      <c r="C335" s="36" t="s">
        <v>464</v>
      </c>
      <c r="D335" s="60">
        <f>D336+D337+D338</f>
        <v>213030.17</v>
      </c>
      <c r="E335" s="20"/>
      <c r="F335" s="18"/>
      <c r="G335" s="3"/>
    </row>
    <row r="336" spans="1:7" ht="56.25">
      <c r="A336" s="35" t="s">
        <v>17</v>
      </c>
      <c r="B336" s="83" t="s">
        <v>101</v>
      </c>
      <c r="C336" s="37">
        <v>100</v>
      </c>
      <c r="D336" s="60">
        <f>131668.18+3787.26</f>
        <v>135455.44</v>
      </c>
      <c r="E336" s="20"/>
      <c r="F336" s="18"/>
      <c r="G336" s="3"/>
    </row>
    <row r="337" spans="1:7" ht="18.75">
      <c r="A337" s="35" t="s">
        <v>9</v>
      </c>
      <c r="B337" s="83" t="s">
        <v>101</v>
      </c>
      <c r="C337" s="37">
        <v>200</v>
      </c>
      <c r="D337" s="60">
        <v>70654.31</v>
      </c>
      <c r="E337" s="20"/>
      <c r="F337" s="18"/>
      <c r="G337" s="3"/>
    </row>
    <row r="338" spans="1:7" ht="18.75">
      <c r="A338" s="35" t="s">
        <v>11</v>
      </c>
      <c r="B338" s="83" t="s">
        <v>101</v>
      </c>
      <c r="C338" s="37">
        <v>800</v>
      </c>
      <c r="D338" s="60">
        <v>6920.42</v>
      </c>
      <c r="E338" s="20"/>
      <c r="F338" s="18"/>
      <c r="G338" s="3"/>
    </row>
    <row r="339" spans="1:7" ht="75">
      <c r="A339" s="35" t="s">
        <v>318</v>
      </c>
      <c r="B339" s="83" t="s">
        <v>102</v>
      </c>
      <c r="C339" s="36" t="s">
        <v>464</v>
      </c>
      <c r="D339" s="60">
        <f>D340+D341</f>
        <v>10309.76</v>
      </c>
      <c r="E339" s="20"/>
      <c r="F339" s="18"/>
      <c r="G339" s="3"/>
    </row>
    <row r="340" spans="1:7" ht="18.75">
      <c r="A340" s="35" t="s">
        <v>9</v>
      </c>
      <c r="B340" s="83" t="s">
        <v>102</v>
      </c>
      <c r="C340" s="37">
        <v>200</v>
      </c>
      <c r="D340" s="60">
        <v>107.36</v>
      </c>
      <c r="E340" s="20"/>
      <c r="F340" s="18"/>
      <c r="G340" s="3"/>
    </row>
    <row r="341" spans="1:7" ht="18.75">
      <c r="A341" s="35" t="s">
        <v>10</v>
      </c>
      <c r="B341" s="83" t="s">
        <v>102</v>
      </c>
      <c r="C341" s="37">
        <v>300</v>
      </c>
      <c r="D341" s="60">
        <v>10202.4</v>
      </c>
      <c r="E341" s="20"/>
      <c r="F341" s="18"/>
      <c r="G341" s="3"/>
    </row>
    <row r="342" spans="1:7" ht="93.75">
      <c r="A342" s="55" t="s">
        <v>313</v>
      </c>
      <c r="B342" s="83" t="s">
        <v>135</v>
      </c>
      <c r="C342" s="36" t="s">
        <v>464</v>
      </c>
      <c r="D342" s="60">
        <f>D343+D344+D345</f>
        <v>101372.72</v>
      </c>
      <c r="E342" s="20"/>
      <c r="F342" s="18"/>
      <c r="G342" s="3"/>
    </row>
    <row r="343" spans="1:7" ht="56.25">
      <c r="A343" s="35" t="s">
        <v>17</v>
      </c>
      <c r="B343" s="83" t="s">
        <v>135</v>
      </c>
      <c r="C343" s="37">
        <v>100</v>
      </c>
      <c r="D343" s="60">
        <v>98712.76</v>
      </c>
      <c r="E343" s="20"/>
      <c r="F343" s="18"/>
      <c r="G343" s="3"/>
    </row>
    <row r="344" spans="1:7" ht="18.75">
      <c r="A344" s="35" t="s">
        <v>9</v>
      </c>
      <c r="B344" s="83" t="s">
        <v>135</v>
      </c>
      <c r="C344" s="37">
        <v>200</v>
      </c>
      <c r="D344" s="60">
        <v>632.96</v>
      </c>
      <c r="E344" s="20"/>
      <c r="F344" s="18"/>
      <c r="G344" s="3"/>
    </row>
    <row r="345" spans="1:7" ht="18.75">
      <c r="A345" s="35" t="s">
        <v>11</v>
      </c>
      <c r="B345" s="83" t="s">
        <v>135</v>
      </c>
      <c r="C345" s="37">
        <v>800</v>
      </c>
      <c r="D345" s="60">
        <v>2027</v>
      </c>
      <c r="E345" s="20"/>
      <c r="F345" s="18"/>
      <c r="G345" s="3"/>
    </row>
    <row r="346" spans="1:7" ht="75">
      <c r="A346" s="35" t="s">
        <v>414</v>
      </c>
      <c r="B346" s="83" t="s">
        <v>103</v>
      </c>
      <c r="C346" s="36" t="s">
        <v>464</v>
      </c>
      <c r="D346" s="60">
        <f>D347+D348</f>
        <v>4321.43</v>
      </c>
      <c r="E346" s="20"/>
      <c r="F346" s="18"/>
      <c r="G346" s="3"/>
    </row>
    <row r="347" spans="1:7" ht="56.25">
      <c r="A347" s="35" t="s">
        <v>17</v>
      </c>
      <c r="B347" s="83" t="s">
        <v>103</v>
      </c>
      <c r="C347" s="37">
        <v>100</v>
      </c>
      <c r="D347" s="60">
        <v>3400</v>
      </c>
      <c r="E347" s="20"/>
      <c r="F347" s="18"/>
      <c r="G347" s="3"/>
    </row>
    <row r="348" spans="1:7" ht="18.75">
      <c r="A348" s="35" t="s">
        <v>10</v>
      </c>
      <c r="B348" s="83" t="s">
        <v>103</v>
      </c>
      <c r="C348" s="37">
        <v>300</v>
      </c>
      <c r="D348" s="60">
        <v>921.43</v>
      </c>
      <c r="E348" s="20"/>
      <c r="F348" s="18"/>
      <c r="G348" s="3"/>
    </row>
    <row r="349" spans="1:7" ht="18.75">
      <c r="A349" s="38" t="s">
        <v>377</v>
      </c>
      <c r="B349" s="79" t="s">
        <v>104</v>
      </c>
      <c r="C349" s="36" t="s">
        <v>464</v>
      </c>
      <c r="D349" s="45">
        <f>D350+D360+D362+D366+D369+D372+D358+D355</f>
        <v>500499.86</v>
      </c>
      <c r="E349" s="20"/>
      <c r="F349" s="18"/>
      <c r="G349" s="3"/>
    </row>
    <row r="350" spans="1:7" ht="37.5">
      <c r="A350" s="35" t="s">
        <v>56</v>
      </c>
      <c r="B350" s="83" t="s">
        <v>105</v>
      </c>
      <c r="C350" s="36" t="s">
        <v>464</v>
      </c>
      <c r="D350" s="60">
        <f>D351+D352+D354+D353</f>
        <v>158775.55000000002</v>
      </c>
      <c r="E350" s="20"/>
      <c r="F350" s="18"/>
      <c r="G350" s="3"/>
    </row>
    <row r="351" spans="1:7" ht="56.25">
      <c r="A351" s="35" t="s">
        <v>17</v>
      </c>
      <c r="B351" s="83" t="s">
        <v>105</v>
      </c>
      <c r="C351" s="37">
        <v>100</v>
      </c>
      <c r="D351" s="60">
        <f>89673.61+2887.31</f>
        <v>92560.92</v>
      </c>
      <c r="E351" s="20"/>
      <c r="F351" s="18"/>
      <c r="G351" s="3"/>
    </row>
    <row r="352" spans="1:7" ht="18.75">
      <c r="A352" s="35" t="s">
        <v>9</v>
      </c>
      <c r="B352" s="83" t="s">
        <v>105</v>
      </c>
      <c r="C352" s="37">
        <v>200</v>
      </c>
      <c r="D352" s="60">
        <f>60900.4+28.28</f>
        <v>60928.68</v>
      </c>
      <c r="E352" s="20"/>
      <c r="F352" s="18"/>
      <c r="G352" s="3"/>
    </row>
    <row r="353" spans="1:10" ht="18.75">
      <c r="A353" s="35" t="s">
        <v>10</v>
      </c>
      <c r="B353" s="83" t="s">
        <v>105</v>
      </c>
      <c r="C353" s="37">
        <v>300</v>
      </c>
      <c r="D353" s="60">
        <v>643</v>
      </c>
      <c r="E353" s="20"/>
      <c r="F353" s="18"/>
      <c r="G353" s="3"/>
    </row>
    <row r="354" spans="1:10" ht="18.75">
      <c r="A354" s="35" t="s">
        <v>11</v>
      </c>
      <c r="B354" s="83" t="s">
        <v>105</v>
      </c>
      <c r="C354" s="37">
        <v>800</v>
      </c>
      <c r="D354" s="60">
        <v>4642.95</v>
      </c>
      <c r="E354" s="20"/>
      <c r="F354" s="18"/>
      <c r="G354" s="3"/>
    </row>
    <row r="355" spans="1:10" ht="56.25">
      <c r="A355" s="35" t="s">
        <v>440</v>
      </c>
      <c r="B355" s="83" t="s">
        <v>441</v>
      </c>
      <c r="C355" s="36" t="s">
        <v>464</v>
      </c>
      <c r="D355" s="60">
        <f>D356</f>
        <v>30232.44</v>
      </c>
      <c r="E355" s="20"/>
      <c r="F355" s="18"/>
      <c r="G355" s="3"/>
    </row>
    <row r="356" spans="1:10" ht="56.25">
      <c r="A356" s="39" t="s">
        <v>17</v>
      </c>
      <c r="B356" s="83" t="s">
        <v>441</v>
      </c>
      <c r="C356" s="37">
        <v>100</v>
      </c>
      <c r="D356" s="60">
        <v>30232.44</v>
      </c>
      <c r="E356" s="20"/>
      <c r="F356" s="18"/>
      <c r="G356" s="3"/>
    </row>
    <row r="357" spans="1:10" ht="18.75">
      <c r="A357" s="35"/>
      <c r="B357" s="83"/>
      <c r="C357" s="37"/>
      <c r="D357" s="60"/>
      <c r="E357" s="20"/>
      <c r="F357" s="18"/>
      <c r="G357" s="3"/>
    </row>
    <row r="358" spans="1:10" ht="56.25">
      <c r="A358" s="39" t="s">
        <v>425</v>
      </c>
      <c r="B358" s="83" t="s">
        <v>426</v>
      </c>
      <c r="C358" s="36" t="s">
        <v>464</v>
      </c>
      <c r="D358" s="60">
        <f>D359</f>
        <v>38978.75</v>
      </c>
      <c r="E358" s="20"/>
      <c r="F358" s="18"/>
      <c r="G358" s="3"/>
    </row>
    <row r="359" spans="1:10" ht="18.75">
      <c r="A359" s="39" t="s">
        <v>9</v>
      </c>
      <c r="B359" s="83" t="s">
        <v>426</v>
      </c>
      <c r="C359" s="37">
        <v>200</v>
      </c>
      <c r="D359" s="60">
        <v>38978.75</v>
      </c>
      <c r="E359" s="20"/>
      <c r="F359" s="18"/>
      <c r="G359" s="3"/>
    </row>
    <row r="360" spans="1:10" ht="37.5">
      <c r="A360" s="35" t="s">
        <v>314</v>
      </c>
      <c r="B360" s="83" t="s">
        <v>256</v>
      </c>
      <c r="C360" s="36" t="s">
        <v>464</v>
      </c>
      <c r="D360" s="60">
        <f>D361</f>
        <v>10065.85</v>
      </c>
      <c r="E360" s="20"/>
      <c r="F360" s="18"/>
      <c r="G360" s="3"/>
    </row>
    <row r="361" spans="1:10" ht="18.75">
      <c r="A361" s="39" t="s">
        <v>9</v>
      </c>
      <c r="B361" s="83" t="s">
        <v>256</v>
      </c>
      <c r="C361" s="37">
        <v>200</v>
      </c>
      <c r="D361" s="60">
        <v>10065.85</v>
      </c>
      <c r="E361" s="20"/>
      <c r="F361" s="18"/>
      <c r="G361" s="3"/>
    </row>
    <row r="362" spans="1:10" ht="131.25">
      <c r="A362" s="55" t="s">
        <v>315</v>
      </c>
      <c r="B362" s="83" t="s">
        <v>136</v>
      </c>
      <c r="C362" s="36" t="s">
        <v>464</v>
      </c>
      <c r="D362" s="60">
        <f>D363+D364+D365</f>
        <v>242990.70999999996</v>
      </c>
      <c r="E362" s="20"/>
      <c r="F362" s="18"/>
      <c r="G362" s="3"/>
    </row>
    <row r="363" spans="1:10" ht="56.25">
      <c r="A363" s="35" t="s">
        <v>17</v>
      </c>
      <c r="B363" s="83" t="s">
        <v>136</v>
      </c>
      <c r="C363" s="37">
        <v>100</v>
      </c>
      <c r="D363" s="60">
        <v>233809.58</v>
      </c>
      <c r="E363" s="20"/>
      <c r="F363" s="18"/>
      <c r="G363" s="3"/>
    </row>
    <row r="364" spans="1:10" ht="18.75">
      <c r="A364" s="35" t="s">
        <v>9</v>
      </c>
      <c r="B364" s="83" t="s">
        <v>136</v>
      </c>
      <c r="C364" s="37">
        <v>200</v>
      </c>
      <c r="D364" s="60">
        <v>4321.33</v>
      </c>
      <c r="E364" s="20"/>
      <c r="F364" s="18"/>
      <c r="G364" s="3"/>
    </row>
    <row r="365" spans="1:10" ht="18.75">
      <c r="A365" s="35" t="s">
        <v>11</v>
      </c>
      <c r="B365" s="83" t="s">
        <v>136</v>
      </c>
      <c r="C365" s="37">
        <v>800</v>
      </c>
      <c r="D365" s="60">
        <v>4859.8</v>
      </c>
      <c r="E365" s="20"/>
      <c r="F365" s="18"/>
      <c r="G365" s="3"/>
    </row>
    <row r="366" spans="1:10" ht="75">
      <c r="A366" s="35" t="s">
        <v>414</v>
      </c>
      <c r="B366" s="83" t="s">
        <v>106</v>
      </c>
      <c r="C366" s="36" t="s">
        <v>464</v>
      </c>
      <c r="D366" s="60">
        <f>D367+D368</f>
        <v>8896.26</v>
      </c>
      <c r="E366" s="20"/>
      <c r="F366" s="18"/>
      <c r="G366" s="3"/>
    </row>
    <row r="367" spans="1:10" ht="56.25">
      <c r="A367" s="35" t="s">
        <v>17</v>
      </c>
      <c r="B367" s="83" t="s">
        <v>106</v>
      </c>
      <c r="C367" s="37">
        <v>100</v>
      </c>
      <c r="D367" s="60">
        <v>7800</v>
      </c>
      <c r="E367" s="20"/>
      <c r="F367" s="18"/>
      <c r="G367" s="3"/>
    </row>
    <row r="368" spans="1:10" ht="18.75">
      <c r="A368" s="35" t="s">
        <v>10</v>
      </c>
      <c r="B368" s="83" t="s">
        <v>106</v>
      </c>
      <c r="C368" s="37">
        <v>300</v>
      </c>
      <c r="D368" s="60">
        <v>1096.26</v>
      </c>
      <c r="E368" s="20"/>
      <c r="F368" s="18"/>
      <c r="G368" s="3"/>
      <c r="J368" s="2">
        <v>600</v>
      </c>
    </row>
    <row r="369" spans="1:7" ht="37.5">
      <c r="A369" s="39" t="s">
        <v>316</v>
      </c>
      <c r="B369" s="85" t="s">
        <v>416</v>
      </c>
      <c r="C369" s="37" t="s">
        <v>7</v>
      </c>
      <c r="D369" s="60">
        <f>D370+D371</f>
        <v>8734.869999999999</v>
      </c>
      <c r="E369" s="20"/>
      <c r="F369" s="18"/>
      <c r="G369" s="3"/>
    </row>
    <row r="370" spans="1:7" ht="56.25">
      <c r="A370" s="35" t="s">
        <v>17</v>
      </c>
      <c r="B370" s="85" t="s">
        <v>416</v>
      </c>
      <c r="C370" s="37">
        <v>100</v>
      </c>
      <c r="D370" s="60">
        <v>6782.79</v>
      </c>
      <c r="E370" s="20"/>
      <c r="F370" s="18"/>
      <c r="G370" s="3"/>
    </row>
    <row r="371" spans="1:7" ht="18.75">
      <c r="A371" s="35" t="s">
        <v>9</v>
      </c>
      <c r="B371" s="85" t="s">
        <v>416</v>
      </c>
      <c r="C371" s="37">
        <v>200</v>
      </c>
      <c r="D371" s="60">
        <v>1952.08</v>
      </c>
      <c r="E371" s="20"/>
      <c r="F371" s="18"/>
      <c r="G371" s="3"/>
    </row>
    <row r="372" spans="1:7" ht="18.75">
      <c r="A372" s="38" t="s">
        <v>412</v>
      </c>
      <c r="B372" s="85" t="s">
        <v>293</v>
      </c>
      <c r="C372" s="36" t="s">
        <v>464</v>
      </c>
      <c r="D372" s="60">
        <f>D373</f>
        <v>1825.43</v>
      </c>
      <c r="E372" s="20"/>
      <c r="F372" s="18"/>
      <c r="G372" s="3"/>
    </row>
    <row r="373" spans="1:7" ht="56.25">
      <c r="A373" s="64" t="s">
        <v>317</v>
      </c>
      <c r="B373" s="85" t="s">
        <v>293</v>
      </c>
      <c r="C373" s="36" t="s">
        <v>464</v>
      </c>
      <c r="D373" s="60">
        <f>D374</f>
        <v>1825.43</v>
      </c>
      <c r="E373" s="20"/>
      <c r="F373" s="18"/>
      <c r="G373" s="3"/>
    </row>
    <row r="374" spans="1:7" ht="18.75">
      <c r="A374" s="35" t="s">
        <v>9</v>
      </c>
      <c r="B374" s="85" t="s">
        <v>293</v>
      </c>
      <c r="C374" s="37">
        <v>200</v>
      </c>
      <c r="D374" s="60">
        <v>1825.43</v>
      </c>
      <c r="E374" s="20"/>
      <c r="F374" s="18"/>
      <c r="G374" s="3"/>
    </row>
    <row r="375" spans="1:7" ht="37.5">
      <c r="A375" s="38" t="s">
        <v>378</v>
      </c>
      <c r="B375" s="79" t="s">
        <v>107</v>
      </c>
      <c r="C375" s="36" t="s">
        <v>464</v>
      </c>
      <c r="D375" s="45">
        <f>D376+D380</f>
        <v>40971.4</v>
      </c>
      <c r="E375" s="20"/>
      <c r="F375" s="18"/>
      <c r="G375" s="3"/>
    </row>
    <row r="376" spans="1:7" ht="37.5">
      <c r="A376" s="35" t="s">
        <v>94</v>
      </c>
      <c r="B376" s="83" t="s">
        <v>108</v>
      </c>
      <c r="C376" s="36" t="s">
        <v>464</v>
      </c>
      <c r="D376" s="60">
        <f>D377+D378+D379</f>
        <v>40925.51</v>
      </c>
      <c r="E376" s="20"/>
      <c r="F376" s="18"/>
      <c r="G376" s="3"/>
    </row>
    <row r="377" spans="1:7" ht="56.25">
      <c r="A377" s="35" t="s">
        <v>17</v>
      </c>
      <c r="B377" s="83" t="s">
        <v>108</v>
      </c>
      <c r="C377" s="37">
        <v>100</v>
      </c>
      <c r="D377" s="60">
        <f>35979.08+253.11</f>
        <v>36232.19</v>
      </c>
      <c r="E377" s="20"/>
      <c r="F377" s="18"/>
      <c r="G377" s="3"/>
    </row>
    <row r="378" spans="1:7" ht="18.75">
      <c r="A378" s="35" t="s">
        <v>9</v>
      </c>
      <c r="B378" s="83" t="s">
        <v>108</v>
      </c>
      <c r="C378" s="37">
        <v>200</v>
      </c>
      <c r="D378" s="60">
        <v>4399.82</v>
      </c>
      <c r="E378" s="20"/>
      <c r="F378" s="18"/>
      <c r="G378" s="3"/>
    </row>
    <row r="379" spans="1:7" ht="18.75">
      <c r="A379" s="35" t="s">
        <v>11</v>
      </c>
      <c r="B379" s="83" t="s">
        <v>108</v>
      </c>
      <c r="C379" s="37">
        <v>800</v>
      </c>
      <c r="D379" s="60">
        <v>293.5</v>
      </c>
      <c r="E379" s="20"/>
      <c r="F379" s="18"/>
      <c r="G379" s="3"/>
    </row>
    <row r="380" spans="1:7" ht="93.75">
      <c r="A380" s="41" t="s">
        <v>298</v>
      </c>
      <c r="B380" s="83" t="s">
        <v>297</v>
      </c>
      <c r="C380" s="36" t="s">
        <v>464</v>
      </c>
      <c r="D380" s="60">
        <f>D381</f>
        <v>45.89</v>
      </c>
      <c r="E380" s="20"/>
      <c r="F380" s="18"/>
      <c r="G380" s="3"/>
    </row>
    <row r="381" spans="1:7" ht="56.25">
      <c r="A381" s="35" t="s">
        <v>17</v>
      </c>
      <c r="B381" s="83" t="s">
        <v>297</v>
      </c>
      <c r="C381" s="37">
        <v>100</v>
      </c>
      <c r="D381" s="60">
        <v>45.89</v>
      </c>
      <c r="E381" s="20"/>
      <c r="F381" s="18"/>
      <c r="G381" s="3"/>
    </row>
    <row r="382" spans="1:7" ht="37.5">
      <c r="A382" s="38" t="s">
        <v>379</v>
      </c>
      <c r="B382" s="79" t="s">
        <v>109</v>
      </c>
      <c r="C382" s="36" t="s">
        <v>464</v>
      </c>
      <c r="D382" s="45">
        <f>D385+D383</f>
        <v>2341.6999999999998</v>
      </c>
      <c r="E382" s="20"/>
      <c r="F382" s="18"/>
      <c r="G382" s="3"/>
    </row>
    <row r="383" spans="1:7" ht="18.75">
      <c r="A383" s="35" t="s">
        <v>95</v>
      </c>
      <c r="B383" s="83" t="s">
        <v>110</v>
      </c>
      <c r="C383" s="36" t="s">
        <v>464</v>
      </c>
      <c r="D383" s="60">
        <f>D384</f>
        <v>160</v>
      </c>
      <c r="E383" s="20"/>
      <c r="F383" s="18"/>
      <c r="G383" s="3"/>
    </row>
    <row r="384" spans="1:7" ht="18.75">
      <c r="A384" s="35" t="s">
        <v>9</v>
      </c>
      <c r="B384" s="83" t="s">
        <v>110</v>
      </c>
      <c r="C384" s="37">
        <v>200</v>
      </c>
      <c r="D384" s="60">
        <v>160</v>
      </c>
      <c r="E384" s="20"/>
      <c r="F384" s="18"/>
      <c r="G384" s="3"/>
    </row>
    <row r="385" spans="1:7" ht="37.5">
      <c r="A385" s="35" t="s">
        <v>56</v>
      </c>
      <c r="B385" s="83" t="s">
        <v>111</v>
      </c>
      <c r="C385" s="36" t="s">
        <v>464</v>
      </c>
      <c r="D385" s="60">
        <f>D386+D387+D388</f>
        <v>2181.6999999999998</v>
      </c>
      <c r="E385" s="20"/>
      <c r="F385" s="18"/>
      <c r="G385" s="3"/>
    </row>
    <row r="386" spans="1:7" ht="56.25">
      <c r="A386" s="35" t="s">
        <v>17</v>
      </c>
      <c r="B386" s="83" t="s">
        <v>111</v>
      </c>
      <c r="C386" s="37">
        <v>100</v>
      </c>
      <c r="D386" s="60">
        <f>1754.92+43.75</f>
        <v>1798.67</v>
      </c>
      <c r="E386" s="20"/>
      <c r="F386" s="18"/>
      <c r="G386" s="3"/>
    </row>
    <row r="387" spans="1:7" ht="18.75">
      <c r="A387" s="35" t="s">
        <v>9</v>
      </c>
      <c r="B387" s="83" t="s">
        <v>111</v>
      </c>
      <c r="C387" s="37">
        <v>200</v>
      </c>
      <c r="D387" s="60">
        <v>380.93</v>
      </c>
      <c r="E387" s="20"/>
      <c r="F387" s="18"/>
      <c r="G387" s="3"/>
    </row>
    <row r="388" spans="1:7" ht="18.75">
      <c r="A388" s="35" t="s">
        <v>11</v>
      </c>
      <c r="B388" s="83" t="s">
        <v>111</v>
      </c>
      <c r="C388" s="37">
        <v>800</v>
      </c>
      <c r="D388" s="60">
        <v>2.1</v>
      </c>
      <c r="E388" s="20"/>
      <c r="F388" s="18"/>
      <c r="G388" s="3"/>
    </row>
    <row r="389" spans="1:7" ht="37.5">
      <c r="A389" s="38" t="s">
        <v>380</v>
      </c>
      <c r="B389" s="79" t="s">
        <v>112</v>
      </c>
      <c r="C389" s="36" t="s">
        <v>464</v>
      </c>
      <c r="D389" s="45">
        <f>D390</f>
        <v>5445.56</v>
      </c>
      <c r="E389" s="20"/>
      <c r="F389" s="18"/>
      <c r="G389" s="3"/>
    </row>
    <row r="390" spans="1:7" ht="37.5">
      <c r="A390" s="35" t="s">
        <v>56</v>
      </c>
      <c r="B390" s="83" t="s">
        <v>113</v>
      </c>
      <c r="C390" s="36" t="s">
        <v>464</v>
      </c>
      <c r="D390" s="60">
        <f>D391+D392+D393</f>
        <v>5445.56</v>
      </c>
      <c r="E390" s="20"/>
      <c r="F390" s="18"/>
      <c r="G390" s="3"/>
    </row>
    <row r="391" spans="1:7" ht="56.25">
      <c r="A391" s="35" t="s">
        <v>17</v>
      </c>
      <c r="B391" s="83" t="s">
        <v>113</v>
      </c>
      <c r="C391" s="37">
        <v>100</v>
      </c>
      <c r="D391" s="60">
        <f>2968.94+37.5</f>
        <v>3006.44</v>
      </c>
      <c r="E391" s="20"/>
      <c r="F391" s="18"/>
      <c r="G391" s="3"/>
    </row>
    <row r="392" spans="1:7" ht="18.75">
      <c r="A392" s="35" t="s">
        <v>9</v>
      </c>
      <c r="B392" s="83" t="s">
        <v>113</v>
      </c>
      <c r="C392" s="37">
        <v>200</v>
      </c>
      <c r="D392" s="60">
        <v>2403.02</v>
      </c>
      <c r="E392" s="20"/>
      <c r="F392" s="18"/>
      <c r="G392" s="3"/>
    </row>
    <row r="393" spans="1:7" ht="18.75">
      <c r="A393" s="35" t="s">
        <v>11</v>
      </c>
      <c r="B393" s="83" t="s">
        <v>113</v>
      </c>
      <c r="C393" s="37">
        <v>800</v>
      </c>
      <c r="D393" s="60">
        <v>36.1</v>
      </c>
      <c r="E393" s="20"/>
      <c r="F393" s="18"/>
      <c r="G393" s="3"/>
    </row>
    <row r="394" spans="1:7" ht="37.5">
      <c r="A394" s="38" t="s">
        <v>381</v>
      </c>
      <c r="B394" s="79" t="s">
        <v>114</v>
      </c>
      <c r="C394" s="36" t="s">
        <v>464</v>
      </c>
      <c r="D394" s="45">
        <f>D395+D397</f>
        <v>5329</v>
      </c>
      <c r="E394" s="20"/>
      <c r="F394" s="18"/>
      <c r="G394" s="3"/>
    </row>
    <row r="395" spans="1:7" ht="37.5">
      <c r="A395" s="35" t="s">
        <v>292</v>
      </c>
      <c r="B395" s="83" t="s">
        <v>115</v>
      </c>
      <c r="C395" s="36" t="s">
        <v>464</v>
      </c>
      <c r="D395" s="60">
        <f>D396</f>
        <v>624</v>
      </c>
      <c r="E395" s="20"/>
      <c r="F395" s="18"/>
      <c r="G395" s="3"/>
    </row>
    <row r="396" spans="1:7" ht="18.75">
      <c r="A396" s="35" t="s">
        <v>9</v>
      </c>
      <c r="B396" s="83" t="s">
        <v>115</v>
      </c>
      <c r="C396" s="37">
        <v>200</v>
      </c>
      <c r="D396" s="60">
        <v>624</v>
      </c>
      <c r="E396" s="20"/>
      <c r="F396" s="18"/>
      <c r="G396" s="3"/>
    </row>
    <row r="397" spans="1:7" ht="37.5">
      <c r="A397" s="39" t="s">
        <v>134</v>
      </c>
      <c r="B397" s="83" t="s">
        <v>116</v>
      </c>
      <c r="C397" s="36" t="s">
        <v>464</v>
      </c>
      <c r="D397" s="60">
        <f>D399+D400+D398</f>
        <v>4705</v>
      </c>
      <c r="E397" s="20"/>
      <c r="F397" s="18"/>
      <c r="G397" s="3"/>
    </row>
    <row r="398" spans="1:7" ht="56.25">
      <c r="A398" s="35" t="s">
        <v>17</v>
      </c>
      <c r="B398" s="83" t="s">
        <v>116</v>
      </c>
      <c r="C398" s="37">
        <v>100</v>
      </c>
      <c r="D398" s="60">
        <v>54.3</v>
      </c>
      <c r="E398" s="20"/>
      <c r="F398" s="18"/>
      <c r="G398" s="3"/>
    </row>
    <row r="399" spans="1:7" ht="18.75">
      <c r="A399" s="35" t="s">
        <v>9</v>
      </c>
      <c r="B399" s="83" t="s">
        <v>116</v>
      </c>
      <c r="C399" s="37">
        <v>200</v>
      </c>
      <c r="D399" s="60">
        <v>3786.7</v>
      </c>
      <c r="E399" s="20"/>
      <c r="F399" s="18"/>
      <c r="G399" s="3"/>
    </row>
    <row r="400" spans="1:7" ht="18.75">
      <c r="A400" s="39" t="s">
        <v>10</v>
      </c>
      <c r="B400" s="83" t="s">
        <v>116</v>
      </c>
      <c r="C400" s="37">
        <v>300</v>
      </c>
      <c r="D400" s="60">
        <v>864</v>
      </c>
      <c r="E400" s="20"/>
      <c r="F400" s="18"/>
      <c r="G400" s="3"/>
    </row>
    <row r="401" spans="1:7" ht="56.25">
      <c r="A401" s="38" t="s">
        <v>382</v>
      </c>
      <c r="B401" s="79" t="s">
        <v>117</v>
      </c>
      <c r="C401" s="36" t="s">
        <v>464</v>
      </c>
      <c r="D401" s="45">
        <f>D402+D406+D408</f>
        <v>20026.23</v>
      </c>
      <c r="E401" s="20"/>
      <c r="F401" s="18"/>
      <c r="G401" s="3"/>
    </row>
    <row r="402" spans="1:7" ht="18.75">
      <c r="A402" s="35" t="s">
        <v>15</v>
      </c>
      <c r="B402" s="83" t="s">
        <v>118</v>
      </c>
      <c r="C402" s="36" t="s">
        <v>464</v>
      </c>
      <c r="D402" s="60">
        <f>D403+D404+D405</f>
        <v>567.93000000000006</v>
      </c>
      <c r="E402" s="20"/>
      <c r="F402" s="18"/>
      <c r="G402" s="3"/>
    </row>
    <row r="403" spans="1:7" ht="56.25">
      <c r="A403" s="35" t="s">
        <v>17</v>
      </c>
      <c r="B403" s="83" t="s">
        <v>118</v>
      </c>
      <c r="C403" s="37">
        <v>100</v>
      </c>
      <c r="D403" s="60">
        <v>127.42</v>
      </c>
      <c r="E403" s="20"/>
      <c r="F403" s="18"/>
      <c r="G403" s="3"/>
    </row>
    <row r="404" spans="1:7" ht="18.75">
      <c r="A404" s="35" t="s">
        <v>9</v>
      </c>
      <c r="B404" s="83" t="s">
        <v>118</v>
      </c>
      <c r="C404" s="37">
        <v>200</v>
      </c>
      <c r="D404" s="60">
        <v>436.66</v>
      </c>
      <c r="E404" s="20"/>
      <c r="F404" s="18"/>
      <c r="G404" s="3"/>
    </row>
    <row r="405" spans="1:7" ht="18.75">
      <c r="A405" s="35" t="s">
        <v>11</v>
      </c>
      <c r="B405" s="83" t="s">
        <v>118</v>
      </c>
      <c r="C405" s="37">
        <v>800</v>
      </c>
      <c r="D405" s="60">
        <v>3.85</v>
      </c>
      <c r="E405" s="20"/>
      <c r="F405" s="18"/>
      <c r="G405" s="3"/>
    </row>
    <row r="406" spans="1:7" ht="56.25">
      <c r="A406" s="35" t="s">
        <v>17</v>
      </c>
      <c r="B406" s="83" t="s">
        <v>119</v>
      </c>
      <c r="C406" s="36" t="s">
        <v>464</v>
      </c>
      <c r="D406" s="60">
        <f>D407</f>
        <v>4944.29</v>
      </c>
      <c r="E406" s="20"/>
      <c r="F406" s="18"/>
      <c r="G406" s="3"/>
    </row>
    <row r="407" spans="1:7" ht="37.5">
      <c r="A407" s="35" t="s">
        <v>25</v>
      </c>
      <c r="B407" s="83" t="s">
        <v>119</v>
      </c>
      <c r="C407" s="37">
        <v>100</v>
      </c>
      <c r="D407" s="60">
        <v>4944.29</v>
      </c>
      <c r="E407" s="20"/>
      <c r="F407" s="18"/>
      <c r="G407" s="3"/>
    </row>
    <row r="408" spans="1:7" ht="37.5">
      <c r="A408" s="35" t="s">
        <v>56</v>
      </c>
      <c r="B408" s="83" t="s">
        <v>120</v>
      </c>
      <c r="C408" s="36" t="s">
        <v>464</v>
      </c>
      <c r="D408" s="60">
        <f>D409+D410+D411</f>
        <v>14514.01</v>
      </c>
      <c r="E408" s="20"/>
      <c r="F408" s="18"/>
      <c r="G408" s="3"/>
    </row>
    <row r="409" spans="1:7" ht="56.25">
      <c r="A409" s="35" t="s">
        <v>17</v>
      </c>
      <c r="B409" s="83" t="s">
        <v>120</v>
      </c>
      <c r="C409" s="37">
        <v>100</v>
      </c>
      <c r="D409" s="60">
        <f>12513.12+6.25</f>
        <v>12519.37</v>
      </c>
      <c r="E409" s="20"/>
      <c r="F409" s="18"/>
      <c r="G409" s="3"/>
    </row>
    <row r="410" spans="1:7" ht="18.75">
      <c r="A410" s="35" t="s">
        <v>9</v>
      </c>
      <c r="B410" s="83" t="s">
        <v>120</v>
      </c>
      <c r="C410" s="37">
        <v>200</v>
      </c>
      <c r="D410" s="60">
        <v>1981.64</v>
      </c>
      <c r="E410" s="20"/>
      <c r="F410" s="18"/>
      <c r="G410" s="3"/>
    </row>
    <row r="411" spans="1:7" ht="18.75">
      <c r="A411" s="35" t="s">
        <v>11</v>
      </c>
      <c r="B411" s="83" t="s">
        <v>120</v>
      </c>
      <c r="C411" s="37">
        <v>800</v>
      </c>
      <c r="D411" s="60">
        <v>13</v>
      </c>
      <c r="E411" s="20"/>
      <c r="F411" s="18"/>
      <c r="G411" s="3"/>
    </row>
    <row r="412" spans="1:7" ht="37.5">
      <c r="A412" s="38" t="s">
        <v>383</v>
      </c>
      <c r="B412" s="79" t="s">
        <v>121</v>
      </c>
      <c r="C412" s="36" t="s">
        <v>464</v>
      </c>
      <c r="D412" s="45">
        <f>D413+D415+D417+D419</f>
        <v>29294.85</v>
      </c>
      <c r="E412" s="20"/>
      <c r="F412" s="18"/>
      <c r="G412" s="3"/>
    </row>
    <row r="413" spans="1:7" ht="18.75">
      <c r="A413" s="35" t="s">
        <v>146</v>
      </c>
      <c r="B413" s="83" t="s">
        <v>197</v>
      </c>
      <c r="C413" s="36" t="s">
        <v>464</v>
      </c>
      <c r="D413" s="60">
        <f>D414</f>
        <v>13475.48</v>
      </c>
      <c r="E413" s="20"/>
      <c r="F413" s="18"/>
      <c r="G413" s="3"/>
    </row>
    <row r="414" spans="1:7" ht="18.75">
      <c r="A414" s="35" t="s">
        <v>10</v>
      </c>
      <c r="B414" s="83" t="s">
        <v>197</v>
      </c>
      <c r="C414" s="37">
        <v>300</v>
      </c>
      <c r="D414" s="60">
        <v>13475.48</v>
      </c>
      <c r="E414" s="20"/>
      <c r="F414" s="18"/>
      <c r="G414" s="3"/>
    </row>
    <row r="415" spans="1:7" ht="56.25">
      <c r="A415" s="35" t="s">
        <v>147</v>
      </c>
      <c r="B415" s="83" t="s">
        <v>198</v>
      </c>
      <c r="C415" s="36" t="s">
        <v>464</v>
      </c>
      <c r="D415" s="60">
        <f>D416</f>
        <v>13500.76</v>
      </c>
      <c r="E415" s="20"/>
      <c r="F415" s="18"/>
      <c r="G415" s="3"/>
    </row>
    <row r="416" spans="1:7" ht="18.75">
      <c r="A416" s="35" t="s">
        <v>10</v>
      </c>
      <c r="B416" s="83" t="s">
        <v>198</v>
      </c>
      <c r="C416" s="37">
        <v>300</v>
      </c>
      <c r="D416" s="60">
        <v>13500.76</v>
      </c>
      <c r="E416" s="20"/>
      <c r="F416" s="18"/>
      <c r="G416" s="3"/>
    </row>
    <row r="417" spans="1:7" ht="18.75">
      <c r="A417" s="35" t="s">
        <v>148</v>
      </c>
      <c r="B417" s="83" t="s">
        <v>149</v>
      </c>
      <c r="C417" s="36" t="s">
        <v>464</v>
      </c>
      <c r="D417" s="60">
        <f>D418</f>
        <v>600</v>
      </c>
      <c r="E417" s="20"/>
      <c r="F417" s="18"/>
      <c r="G417" s="3"/>
    </row>
    <row r="418" spans="1:7" ht="18.75">
      <c r="A418" s="35" t="s">
        <v>10</v>
      </c>
      <c r="B418" s="83" t="s">
        <v>149</v>
      </c>
      <c r="C418" s="37">
        <v>300</v>
      </c>
      <c r="D418" s="60">
        <v>600</v>
      </c>
      <c r="E418" s="20"/>
      <c r="F418" s="18"/>
      <c r="G418" s="3"/>
    </row>
    <row r="419" spans="1:7" ht="37.5">
      <c r="A419" s="35" t="s">
        <v>150</v>
      </c>
      <c r="B419" s="83" t="s">
        <v>122</v>
      </c>
      <c r="C419" s="36" t="s">
        <v>464</v>
      </c>
      <c r="D419" s="60">
        <f>D420+D421</f>
        <v>1718.6100000000001</v>
      </c>
      <c r="E419" s="20"/>
      <c r="F419" s="18"/>
      <c r="G419" s="3"/>
    </row>
    <row r="420" spans="1:7" ht="56.25">
      <c r="A420" s="35" t="s">
        <v>17</v>
      </c>
      <c r="B420" s="83" t="s">
        <v>122</v>
      </c>
      <c r="C420" s="37">
        <v>100</v>
      </c>
      <c r="D420" s="60">
        <v>1652.24</v>
      </c>
      <c r="E420" s="20"/>
      <c r="F420" s="18"/>
      <c r="G420" s="3"/>
    </row>
    <row r="421" spans="1:7" ht="18.75">
      <c r="A421" s="35" t="s">
        <v>9</v>
      </c>
      <c r="B421" s="83" t="s">
        <v>122</v>
      </c>
      <c r="C421" s="37">
        <v>200</v>
      </c>
      <c r="D421" s="60">
        <v>66.37</v>
      </c>
      <c r="E421" s="20"/>
      <c r="F421" s="18"/>
      <c r="G421" s="3"/>
    </row>
    <row r="422" spans="1:7" ht="93.75">
      <c r="A422" s="54" t="s">
        <v>341</v>
      </c>
      <c r="B422" s="79" t="s">
        <v>199</v>
      </c>
      <c r="C422" s="36" t="s">
        <v>464</v>
      </c>
      <c r="D422" s="45">
        <f>D424</f>
        <v>12700</v>
      </c>
      <c r="E422" s="20"/>
      <c r="F422" s="18"/>
      <c r="G422" s="3"/>
    </row>
    <row r="423" spans="1:7" ht="56.25">
      <c r="A423" s="35" t="s">
        <v>386</v>
      </c>
      <c r="B423" s="79" t="s">
        <v>387</v>
      </c>
      <c r="C423" s="36" t="s">
        <v>464</v>
      </c>
      <c r="D423" s="45">
        <f>D424</f>
        <v>12700</v>
      </c>
      <c r="E423" s="20"/>
      <c r="F423" s="18"/>
      <c r="G423" s="3"/>
    </row>
    <row r="424" spans="1:7" ht="37.5">
      <c r="A424" s="35" t="s">
        <v>200</v>
      </c>
      <c r="B424" s="86" t="s">
        <v>388</v>
      </c>
      <c r="C424" s="36" t="s">
        <v>464</v>
      </c>
      <c r="D424" s="45">
        <f>D425+D429</f>
        <v>12700</v>
      </c>
      <c r="E424" s="20"/>
      <c r="F424" s="18"/>
      <c r="G424" s="3"/>
    </row>
    <row r="425" spans="1:7" ht="18.75">
      <c r="A425" s="35" t="s">
        <v>28</v>
      </c>
      <c r="B425" s="83" t="s">
        <v>389</v>
      </c>
      <c r="C425" s="36" t="s">
        <v>464</v>
      </c>
      <c r="D425" s="60">
        <f>D426+D427+D428</f>
        <v>1514.36</v>
      </c>
      <c r="E425" s="20"/>
      <c r="F425" s="18"/>
      <c r="G425" s="3"/>
    </row>
    <row r="426" spans="1:7" ht="56.25">
      <c r="A426" s="35" t="s">
        <v>17</v>
      </c>
      <c r="B426" s="83" t="s">
        <v>389</v>
      </c>
      <c r="C426" s="37">
        <v>100</v>
      </c>
      <c r="D426" s="60">
        <v>362.56</v>
      </c>
      <c r="E426" s="20"/>
      <c r="F426" s="18"/>
      <c r="G426" s="3"/>
    </row>
    <row r="427" spans="1:7" ht="18.75">
      <c r="A427" s="35" t="s">
        <v>9</v>
      </c>
      <c r="B427" s="83" t="s">
        <v>389</v>
      </c>
      <c r="C427" s="37">
        <v>200</v>
      </c>
      <c r="D427" s="60">
        <v>1148.19</v>
      </c>
      <c r="E427" s="20"/>
      <c r="F427" s="18"/>
      <c r="G427" s="3"/>
    </row>
    <row r="428" spans="1:7" ht="18.75">
      <c r="A428" s="35" t="s">
        <v>11</v>
      </c>
      <c r="B428" s="83" t="s">
        <v>389</v>
      </c>
      <c r="C428" s="37">
        <v>800</v>
      </c>
      <c r="D428" s="60">
        <v>3.61</v>
      </c>
      <c r="E428" s="20"/>
      <c r="F428" s="18"/>
      <c r="G428" s="3"/>
    </row>
    <row r="429" spans="1:7" ht="37.5">
      <c r="A429" s="41" t="s">
        <v>29</v>
      </c>
      <c r="B429" s="83" t="s">
        <v>390</v>
      </c>
      <c r="C429" s="36" t="s">
        <v>464</v>
      </c>
      <c r="D429" s="60">
        <f>D430</f>
        <v>11185.64</v>
      </c>
      <c r="E429" s="20"/>
      <c r="F429" s="18"/>
      <c r="G429" s="3"/>
    </row>
    <row r="430" spans="1:7" ht="56.25">
      <c r="A430" s="35" t="s">
        <v>17</v>
      </c>
      <c r="B430" s="83" t="s">
        <v>390</v>
      </c>
      <c r="C430" s="37">
        <v>100</v>
      </c>
      <c r="D430" s="60">
        <v>11185.64</v>
      </c>
      <c r="E430" s="20"/>
      <c r="F430" s="18"/>
      <c r="G430" s="3"/>
    </row>
    <row r="431" spans="1:7" ht="37.5">
      <c r="A431" s="38" t="s">
        <v>227</v>
      </c>
      <c r="B431" s="83"/>
      <c r="C431" s="37"/>
      <c r="D431" s="60"/>
      <c r="E431" s="20"/>
      <c r="F431" s="18"/>
      <c r="G431" s="3"/>
    </row>
    <row r="432" spans="1:7" ht="37.5">
      <c r="A432" s="54" t="s">
        <v>34</v>
      </c>
      <c r="B432" s="79" t="s">
        <v>67</v>
      </c>
      <c r="C432" s="36" t="s">
        <v>464</v>
      </c>
      <c r="D432" s="45">
        <f>D433+D438+D445</f>
        <v>6349</v>
      </c>
      <c r="E432" s="10" t="e">
        <f>E433+E438</f>
        <v>#REF!</v>
      </c>
      <c r="F432" s="10">
        <f>F433+F438</f>
        <v>2451.08</v>
      </c>
      <c r="G432" s="3"/>
    </row>
    <row r="433" spans="1:7" ht="37.5">
      <c r="A433" s="56" t="s">
        <v>415</v>
      </c>
      <c r="B433" s="83" t="s">
        <v>66</v>
      </c>
      <c r="C433" s="36" t="s">
        <v>464</v>
      </c>
      <c r="D433" s="60">
        <f>D434+D436</f>
        <v>1499.8</v>
      </c>
      <c r="E433" s="10" t="e">
        <f>E434+E436+#REF!</f>
        <v>#REF!</v>
      </c>
      <c r="F433" s="10">
        <v>1415.6000000000001</v>
      </c>
      <c r="G433" s="3"/>
    </row>
    <row r="434" spans="1:7" ht="18.75">
      <c r="A434" s="35" t="s">
        <v>28</v>
      </c>
      <c r="B434" s="83" t="s">
        <v>68</v>
      </c>
      <c r="C434" s="36" t="s">
        <v>464</v>
      </c>
      <c r="D434" s="60">
        <f>D435</f>
        <v>41.56</v>
      </c>
      <c r="E434" s="10">
        <v>294.18</v>
      </c>
      <c r="F434" s="10">
        <v>58.940000000000005</v>
      </c>
      <c r="G434" s="3"/>
    </row>
    <row r="435" spans="1:7" ht="56.25">
      <c r="A435" s="41" t="s">
        <v>8</v>
      </c>
      <c r="B435" s="83" t="s">
        <v>68</v>
      </c>
      <c r="C435" s="37" t="s">
        <v>2</v>
      </c>
      <c r="D435" s="60">
        <v>41.56</v>
      </c>
      <c r="E435" s="10">
        <v>58.17</v>
      </c>
      <c r="F435" s="10">
        <v>58.17</v>
      </c>
      <c r="G435" s="3"/>
    </row>
    <row r="436" spans="1:7" ht="37.5">
      <c r="A436" s="41" t="s">
        <v>29</v>
      </c>
      <c r="B436" s="83" t="s">
        <v>69</v>
      </c>
      <c r="C436" s="36" t="s">
        <v>464</v>
      </c>
      <c r="D436" s="60">
        <f>D437</f>
        <v>1458.24</v>
      </c>
      <c r="E436" s="10">
        <v>1356.66</v>
      </c>
      <c r="F436" s="10">
        <v>1356.66</v>
      </c>
      <c r="G436" s="3"/>
    </row>
    <row r="437" spans="1:7" ht="56.25">
      <c r="A437" s="41" t="s">
        <v>8</v>
      </c>
      <c r="B437" s="83" t="s">
        <v>69</v>
      </c>
      <c r="C437" s="37" t="s">
        <v>2</v>
      </c>
      <c r="D437" s="60">
        <v>1458.24</v>
      </c>
      <c r="E437" s="10">
        <v>1356.66</v>
      </c>
      <c r="F437" s="10">
        <v>1356.66</v>
      </c>
      <c r="G437" s="3"/>
    </row>
    <row r="438" spans="1:7" ht="37.5">
      <c r="A438" s="56" t="s">
        <v>39</v>
      </c>
      <c r="B438" s="83" t="s">
        <v>70</v>
      </c>
      <c r="C438" s="36" t="s">
        <v>464</v>
      </c>
      <c r="D438" s="60">
        <f>D439+D443</f>
        <v>3138.86</v>
      </c>
      <c r="E438" s="10">
        <f>E439+E443</f>
        <v>1095.71</v>
      </c>
      <c r="F438" s="10">
        <f>F439+F443</f>
        <v>1035.48</v>
      </c>
      <c r="G438" s="3"/>
    </row>
    <row r="439" spans="1:7" ht="18.75">
      <c r="A439" s="35" t="s">
        <v>15</v>
      </c>
      <c r="B439" s="83" t="s">
        <v>71</v>
      </c>
      <c r="C439" s="36" t="s">
        <v>464</v>
      </c>
      <c r="D439" s="60">
        <f>D440+D441+D442</f>
        <v>616.34999999999991</v>
      </c>
      <c r="E439" s="10">
        <f>E440+E441</f>
        <v>118.4</v>
      </c>
      <c r="F439" s="10">
        <f>F440+F441</f>
        <v>58.17</v>
      </c>
      <c r="G439" s="3"/>
    </row>
    <row r="440" spans="1:7" ht="56.25">
      <c r="A440" s="41" t="s">
        <v>8</v>
      </c>
      <c r="B440" s="83" t="s">
        <v>71</v>
      </c>
      <c r="C440" s="37">
        <v>100</v>
      </c>
      <c r="D440" s="60">
        <v>58.17</v>
      </c>
      <c r="E440" s="10">
        <v>58.17</v>
      </c>
      <c r="F440" s="10">
        <v>58.17</v>
      </c>
      <c r="G440" s="3"/>
    </row>
    <row r="441" spans="1:7" ht="18.75">
      <c r="A441" s="41" t="s">
        <v>9</v>
      </c>
      <c r="B441" s="83" t="s">
        <v>71</v>
      </c>
      <c r="C441" s="37">
        <v>200</v>
      </c>
      <c r="D441" s="60">
        <v>555.17999999999995</v>
      </c>
      <c r="E441" s="10">
        <v>60.23</v>
      </c>
      <c r="F441" s="17">
        <v>0</v>
      </c>
      <c r="G441" s="3"/>
    </row>
    <row r="442" spans="1:7" ht="18.75">
      <c r="A442" s="41" t="s">
        <v>11</v>
      </c>
      <c r="B442" s="83" t="s">
        <v>71</v>
      </c>
      <c r="C442" s="37">
        <v>800</v>
      </c>
      <c r="D442" s="60">
        <v>3</v>
      </c>
      <c r="E442" s="10"/>
      <c r="F442" s="17"/>
      <c r="G442" s="3"/>
    </row>
    <row r="443" spans="1:7" ht="37.5">
      <c r="A443" s="35" t="s">
        <v>16</v>
      </c>
      <c r="B443" s="83" t="s">
        <v>72</v>
      </c>
      <c r="C443" s="36" t="s">
        <v>464</v>
      </c>
      <c r="D443" s="60">
        <f>D444</f>
        <v>2522.5100000000002</v>
      </c>
      <c r="E443" s="10">
        <f>E444</f>
        <v>977.31</v>
      </c>
      <c r="F443" s="10">
        <f>F444</f>
        <v>977.31</v>
      </c>
      <c r="G443" s="3"/>
    </row>
    <row r="444" spans="1:7" ht="56.25">
      <c r="A444" s="41" t="s">
        <v>8</v>
      </c>
      <c r="B444" s="83" t="s">
        <v>72</v>
      </c>
      <c r="C444" s="37">
        <v>100</v>
      </c>
      <c r="D444" s="60">
        <v>2522.5100000000002</v>
      </c>
      <c r="E444" s="10">
        <v>977.31</v>
      </c>
      <c r="F444" s="10">
        <v>977.31</v>
      </c>
      <c r="G444" s="3"/>
    </row>
    <row r="445" spans="1:7" ht="18.75">
      <c r="A445" s="41" t="s">
        <v>36</v>
      </c>
      <c r="B445" s="83" t="s">
        <v>73</v>
      </c>
      <c r="C445" s="36" t="s">
        <v>464</v>
      </c>
      <c r="D445" s="60">
        <f>D446+D449</f>
        <v>1710.3400000000001</v>
      </c>
      <c r="E445" s="10"/>
      <c r="F445" s="10"/>
      <c r="G445" s="3"/>
    </row>
    <row r="446" spans="1:7" ht="18.75">
      <c r="A446" s="35" t="s">
        <v>15</v>
      </c>
      <c r="B446" s="83" t="s">
        <v>74</v>
      </c>
      <c r="C446" s="36" t="s">
        <v>464</v>
      </c>
      <c r="D446" s="60">
        <f>D447+D448</f>
        <v>149.17000000000002</v>
      </c>
      <c r="E446" s="10"/>
      <c r="F446" s="10"/>
      <c r="G446" s="3"/>
    </row>
    <row r="447" spans="1:7" ht="56.25">
      <c r="A447" s="41" t="s">
        <v>8</v>
      </c>
      <c r="B447" s="83" t="s">
        <v>74</v>
      </c>
      <c r="C447" s="37">
        <v>100</v>
      </c>
      <c r="D447" s="60">
        <v>58.17</v>
      </c>
      <c r="E447" s="10"/>
      <c r="F447" s="10"/>
      <c r="G447" s="3"/>
    </row>
    <row r="448" spans="1:7" ht="18.75">
      <c r="A448" s="41" t="s">
        <v>9</v>
      </c>
      <c r="B448" s="83" t="s">
        <v>74</v>
      </c>
      <c r="C448" s="37">
        <v>200</v>
      </c>
      <c r="D448" s="60">
        <v>91</v>
      </c>
      <c r="E448" s="10"/>
      <c r="F448" s="10"/>
      <c r="G448" s="3"/>
    </row>
    <row r="449" spans="1:7" ht="37.5">
      <c r="A449" s="35" t="s">
        <v>16</v>
      </c>
      <c r="B449" s="83" t="s">
        <v>75</v>
      </c>
      <c r="C449" s="36" t="s">
        <v>464</v>
      </c>
      <c r="D449" s="60">
        <f>D450</f>
        <v>1561.17</v>
      </c>
      <c r="E449" s="10"/>
      <c r="F449" s="10"/>
      <c r="G449" s="3"/>
    </row>
    <row r="450" spans="1:7" ht="56.25">
      <c r="A450" s="41" t="s">
        <v>8</v>
      </c>
      <c r="B450" s="83" t="s">
        <v>75</v>
      </c>
      <c r="C450" s="37">
        <v>100</v>
      </c>
      <c r="D450" s="60">
        <v>1561.17</v>
      </c>
      <c r="E450" s="10"/>
      <c r="F450" s="10"/>
      <c r="G450" s="3"/>
    </row>
    <row r="451" spans="1:7" ht="37.5">
      <c r="A451" s="54" t="s">
        <v>37</v>
      </c>
      <c r="B451" s="79" t="s">
        <v>76</v>
      </c>
      <c r="C451" s="36" t="s">
        <v>464</v>
      </c>
      <c r="D451" s="45">
        <f>D452+D457+D467+D470+D473+D494</f>
        <v>120500.90999999999</v>
      </c>
      <c r="E451" s="18" t="e">
        <f>E452+E457+E484</f>
        <v>#REF!</v>
      </c>
      <c r="F451" s="18" t="e">
        <f>F452+F457+F484</f>
        <v>#REF!</v>
      </c>
      <c r="G451" s="3"/>
    </row>
    <row r="452" spans="1:7" ht="18.75">
      <c r="A452" s="56" t="s">
        <v>205</v>
      </c>
      <c r="B452" s="83" t="s">
        <v>77</v>
      </c>
      <c r="C452" s="36" t="s">
        <v>464</v>
      </c>
      <c r="D452" s="60">
        <f>D455+D453</f>
        <v>1810.36</v>
      </c>
      <c r="E452" s="18" t="e">
        <f>#REF!+E455</f>
        <v>#REF!</v>
      </c>
      <c r="F452" s="18" t="e">
        <f>#REF!+F455</f>
        <v>#REF!</v>
      </c>
      <c r="G452" s="3"/>
    </row>
    <row r="453" spans="1:7" ht="18.75">
      <c r="A453" s="56" t="s">
        <v>15</v>
      </c>
      <c r="B453" s="83" t="s">
        <v>78</v>
      </c>
      <c r="C453" s="36" t="s">
        <v>464</v>
      </c>
      <c r="D453" s="60">
        <f>D454</f>
        <v>41.56</v>
      </c>
      <c r="E453" s="18"/>
      <c r="F453" s="18"/>
      <c r="G453" s="3"/>
    </row>
    <row r="454" spans="1:7" ht="56.25">
      <c r="A454" s="41" t="s">
        <v>8</v>
      </c>
      <c r="B454" s="83" t="s">
        <v>78</v>
      </c>
      <c r="C454" s="37">
        <v>100</v>
      </c>
      <c r="D454" s="60">
        <v>41.56</v>
      </c>
      <c r="E454" s="18"/>
      <c r="F454" s="18"/>
      <c r="G454" s="3"/>
    </row>
    <row r="455" spans="1:7" ht="37.5">
      <c r="A455" s="35" t="s">
        <v>16</v>
      </c>
      <c r="B455" s="83" t="s">
        <v>79</v>
      </c>
      <c r="C455" s="36" t="s">
        <v>464</v>
      </c>
      <c r="D455" s="60">
        <f>D456</f>
        <v>1768.8</v>
      </c>
      <c r="E455" s="10">
        <f>E456</f>
        <v>991.48</v>
      </c>
      <c r="F455" s="10">
        <f>F456</f>
        <v>991.48</v>
      </c>
      <c r="G455" s="3"/>
    </row>
    <row r="456" spans="1:7" ht="56.25">
      <c r="A456" s="41" t="s">
        <v>8</v>
      </c>
      <c r="B456" s="83" t="s">
        <v>79</v>
      </c>
      <c r="C456" s="37">
        <v>100</v>
      </c>
      <c r="D456" s="60">
        <v>1768.8</v>
      </c>
      <c r="E456" s="10">
        <v>991.48</v>
      </c>
      <c r="F456" s="10">
        <v>991.48</v>
      </c>
      <c r="G456" s="3"/>
    </row>
    <row r="457" spans="1:7" ht="37.5">
      <c r="A457" s="35" t="s">
        <v>40</v>
      </c>
      <c r="B457" s="83" t="s">
        <v>80</v>
      </c>
      <c r="C457" s="36" t="s">
        <v>464</v>
      </c>
      <c r="D457" s="60">
        <f>D458+D462+D464</f>
        <v>87528.579999999987</v>
      </c>
      <c r="E457" s="18" t="e">
        <f>E458+E462+E464+#REF!+#REF!+E468+E470+E473+#REF!+#REF!+E474</f>
        <v>#REF!</v>
      </c>
      <c r="F457" s="18" t="e">
        <f>F458+F462+F464+#REF!+#REF!+F468+F470+F473+#REF!+#REF!+F474</f>
        <v>#REF!</v>
      </c>
      <c r="G457" s="3"/>
    </row>
    <row r="458" spans="1:7" ht="18.75">
      <c r="A458" s="35" t="s">
        <v>15</v>
      </c>
      <c r="B458" s="83" t="s">
        <v>81</v>
      </c>
      <c r="C458" s="36" t="s">
        <v>464</v>
      </c>
      <c r="D458" s="60">
        <f>D459+D460+D461</f>
        <v>14962.21</v>
      </c>
      <c r="E458" s="10">
        <f>E459+E460+E461</f>
        <v>7308.61</v>
      </c>
      <c r="F458" s="10">
        <f>F459+F460+F461</f>
        <v>7803.07</v>
      </c>
      <c r="G458" s="3"/>
    </row>
    <row r="459" spans="1:7" ht="56.25">
      <c r="A459" s="35" t="s">
        <v>17</v>
      </c>
      <c r="B459" s="83" t="s">
        <v>81</v>
      </c>
      <c r="C459" s="37">
        <v>100</v>
      </c>
      <c r="D459" s="60">
        <v>2006.74</v>
      </c>
      <c r="E459" s="10">
        <v>726.03</v>
      </c>
      <c r="F459" s="10">
        <v>726.03</v>
      </c>
      <c r="G459" s="3"/>
    </row>
    <row r="460" spans="1:7" ht="18.75">
      <c r="A460" s="35" t="s">
        <v>9</v>
      </c>
      <c r="B460" s="83" t="s">
        <v>81</v>
      </c>
      <c r="C460" s="37">
        <v>200</v>
      </c>
      <c r="D460" s="60">
        <f>12175.83+288</f>
        <v>12463.83</v>
      </c>
      <c r="E460" s="10">
        <v>6159.58</v>
      </c>
      <c r="F460" s="10">
        <v>6654.04</v>
      </c>
      <c r="G460" s="3"/>
    </row>
    <row r="461" spans="1:7" ht="18.75">
      <c r="A461" s="35" t="s">
        <v>11</v>
      </c>
      <c r="B461" s="83" t="s">
        <v>81</v>
      </c>
      <c r="C461" s="37">
        <v>800</v>
      </c>
      <c r="D461" s="60">
        <v>491.64</v>
      </c>
      <c r="E461" s="10">
        <v>423</v>
      </c>
      <c r="F461" s="10">
        <v>423</v>
      </c>
      <c r="G461" s="3"/>
    </row>
    <row r="462" spans="1:7" ht="37.5">
      <c r="A462" s="35" t="s">
        <v>16</v>
      </c>
      <c r="B462" s="83" t="s">
        <v>82</v>
      </c>
      <c r="C462" s="36" t="s">
        <v>464</v>
      </c>
      <c r="D462" s="60">
        <f>D463</f>
        <v>71425.679999999993</v>
      </c>
      <c r="E462" s="10">
        <f>E463</f>
        <v>13814.35</v>
      </c>
      <c r="F462" s="10">
        <f>F463</f>
        <v>13814.35</v>
      </c>
      <c r="G462" s="3"/>
    </row>
    <row r="463" spans="1:7" ht="56.25">
      <c r="A463" s="41" t="s">
        <v>8</v>
      </c>
      <c r="B463" s="83" t="s">
        <v>82</v>
      </c>
      <c r="C463" s="37">
        <v>100</v>
      </c>
      <c r="D463" s="60">
        <f>71350.68+75</f>
        <v>71425.679999999993</v>
      </c>
      <c r="E463" s="10">
        <v>13814.35</v>
      </c>
      <c r="F463" s="10">
        <v>13814.35</v>
      </c>
      <c r="G463" s="3"/>
    </row>
    <row r="464" spans="1:7" ht="37.5">
      <c r="A464" s="35" t="s">
        <v>22</v>
      </c>
      <c r="B464" s="83" t="s">
        <v>83</v>
      </c>
      <c r="C464" s="36" t="s">
        <v>464</v>
      </c>
      <c r="D464" s="60">
        <f>D465+D466</f>
        <v>1140.69</v>
      </c>
      <c r="E464" s="10" t="e">
        <f>#REF!</f>
        <v>#REF!</v>
      </c>
      <c r="F464" s="10" t="e">
        <f>#REF!</f>
        <v>#REF!</v>
      </c>
      <c r="G464" s="3"/>
    </row>
    <row r="465" spans="1:7" ht="56.25">
      <c r="A465" s="41" t="s">
        <v>8</v>
      </c>
      <c r="B465" s="83" t="s">
        <v>83</v>
      </c>
      <c r="C465" s="37">
        <v>100</v>
      </c>
      <c r="D465" s="60">
        <v>938.07</v>
      </c>
      <c r="E465" s="10"/>
      <c r="F465" s="10"/>
      <c r="G465" s="3"/>
    </row>
    <row r="466" spans="1:7" ht="18.75">
      <c r="A466" s="41" t="s">
        <v>9</v>
      </c>
      <c r="B466" s="83" t="s">
        <v>83</v>
      </c>
      <c r="C466" s="37">
        <v>200</v>
      </c>
      <c r="D466" s="60">
        <v>202.62</v>
      </c>
      <c r="E466" s="10"/>
      <c r="F466" s="10"/>
      <c r="G466" s="3"/>
    </row>
    <row r="467" spans="1:7" ht="37.5">
      <c r="A467" s="35" t="s">
        <v>30</v>
      </c>
      <c r="B467" s="83" t="s">
        <v>84</v>
      </c>
      <c r="C467" s="36" t="s">
        <v>464</v>
      </c>
      <c r="D467" s="60">
        <f>D468</f>
        <v>19.29</v>
      </c>
      <c r="E467" s="10"/>
      <c r="F467" s="10"/>
      <c r="G467" s="3"/>
    </row>
    <row r="468" spans="1:7" ht="56.25">
      <c r="A468" s="35" t="s">
        <v>401</v>
      </c>
      <c r="B468" s="83" t="s">
        <v>85</v>
      </c>
      <c r="C468" s="36" t="s">
        <v>464</v>
      </c>
      <c r="D468" s="60">
        <f>D469</f>
        <v>19.29</v>
      </c>
      <c r="E468" s="10">
        <f>E469</f>
        <v>0.98</v>
      </c>
      <c r="F468" s="10">
        <f>F469</f>
        <v>67.88</v>
      </c>
      <c r="G468" s="3"/>
    </row>
    <row r="469" spans="1:7" ht="18.75">
      <c r="A469" s="35" t="s">
        <v>9</v>
      </c>
      <c r="B469" s="83" t="s">
        <v>85</v>
      </c>
      <c r="C469" s="37">
        <v>200</v>
      </c>
      <c r="D469" s="60">
        <v>19.29</v>
      </c>
      <c r="E469" s="10">
        <v>0.98</v>
      </c>
      <c r="F469" s="10">
        <v>67.88</v>
      </c>
      <c r="G469" s="3"/>
    </row>
    <row r="470" spans="1:7" ht="18.75">
      <c r="A470" s="65" t="s">
        <v>267</v>
      </c>
      <c r="B470" s="83" t="s">
        <v>86</v>
      </c>
      <c r="C470" s="36" t="s">
        <v>464</v>
      </c>
      <c r="D470" s="60">
        <f>D471</f>
        <v>375</v>
      </c>
      <c r="E470" s="10" t="e">
        <f>E471+#REF!</f>
        <v>#REF!</v>
      </c>
      <c r="F470" s="10" t="e">
        <f>F471+#REF!</f>
        <v>#REF!</v>
      </c>
      <c r="G470" s="3"/>
    </row>
    <row r="471" spans="1:7" ht="18.75">
      <c r="A471" s="35" t="s">
        <v>35</v>
      </c>
      <c r="B471" s="83" t="s">
        <v>87</v>
      </c>
      <c r="C471" s="36" t="s">
        <v>464</v>
      </c>
      <c r="D471" s="60">
        <f>D472</f>
        <v>375</v>
      </c>
      <c r="E471" s="10">
        <v>303.92</v>
      </c>
      <c r="F471" s="10">
        <v>303.92</v>
      </c>
      <c r="G471" s="3"/>
    </row>
    <row r="472" spans="1:7" ht="18.75">
      <c r="A472" s="35" t="s">
        <v>11</v>
      </c>
      <c r="B472" s="83" t="s">
        <v>87</v>
      </c>
      <c r="C472" s="37">
        <v>800</v>
      </c>
      <c r="D472" s="60">
        <v>375</v>
      </c>
      <c r="E472" s="10"/>
      <c r="F472" s="10"/>
      <c r="G472" s="3"/>
    </row>
    <row r="473" spans="1:7" ht="37.5">
      <c r="A473" s="35" t="s">
        <v>32</v>
      </c>
      <c r="B473" s="83" t="s">
        <v>88</v>
      </c>
      <c r="C473" s="36" t="s">
        <v>464</v>
      </c>
      <c r="D473" s="60">
        <f>D474+D478+D482+D484+D487+D490+D476+D492</f>
        <v>23937.66</v>
      </c>
      <c r="E473" s="10" t="e">
        <f>#REF!</f>
        <v>#REF!</v>
      </c>
      <c r="F473" s="10" t="e">
        <f>#REF!</f>
        <v>#REF!</v>
      </c>
      <c r="G473" s="3"/>
    </row>
    <row r="474" spans="1:7" ht="37.5">
      <c r="A474" s="35" t="s">
        <v>400</v>
      </c>
      <c r="B474" s="83" t="s">
        <v>89</v>
      </c>
      <c r="C474" s="36" t="s">
        <v>464</v>
      </c>
      <c r="D474" s="60">
        <f>D475</f>
        <v>357.75</v>
      </c>
      <c r="E474" s="10" t="e">
        <f>E475+#REF!</f>
        <v>#REF!</v>
      </c>
      <c r="F474" s="10" t="e">
        <f>F475+#REF!</f>
        <v>#REF!</v>
      </c>
      <c r="G474" s="3"/>
    </row>
    <row r="475" spans="1:7" ht="56.25">
      <c r="A475" s="35" t="s">
        <v>17</v>
      </c>
      <c r="B475" s="83" t="s">
        <v>89</v>
      </c>
      <c r="C475" s="37">
        <v>100</v>
      </c>
      <c r="D475" s="60">
        <v>357.75</v>
      </c>
      <c r="E475" s="10">
        <v>514.79</v>
      </c>
      <c r="F475" s="10">
        <v>514.79</v>
      </c>
      <c r="G475" s="3"/>
    </row>
    <row r="476" spans="1:7" ht="18.75">
      <c r="A476" s="35" t="s">
        <v>255</v>
      </c>
      <c r="B476" s="83" t="s">
        <v>283</v>
      </c>
      <c r="C476" s="36" t="s">
        <v>464</v>
      </c>
      <c r="D476" s="60">
        <f>D477</f>
        <v>80</v>
      </c>
      <c r="E476" s="10"/>
      <c r="F476" s="10"/>
      <c r="G476" s="3"/>
    </row>
    <row r="477" spans="1:7" ht="18.75">
      <c r="A477" s="35" t="s">
        <v>9</v>
      </c>
      <c r="B477" s="83" t="s">
        <v>283</v>
      </c>
      <c r="C477" s="37">
        <v>200</v>
      </c>
      <c r="D477" s="60">
        <v>80</v>
      </c>
      <c r="E477" s="10"/>
      <c r="F477" s="10"/>
      <c r="G477" s="3"/>
    </row>
    <row r="478" spans="1:7" ht="37.5">
      <c r="A478" s="35" t="s">
        <v>201</v>
      </c>
      <c r="B478" s="83" t="s">
        <v>202</v>
      </c>
      <c r="C478" s="36" t="s">
        <v>464</v>
      </c>
      <c r="D478" s="60">
        <f>D479+D480+D481</f>
        <v>21648.05</v>
      </c>
      <c r="E478" s="10"/>
      <c r="F478" s="10"/>
      <c r="G478" s="3"/>
    </row>
    <row r="479" spans="1:7" ht="56.25">
      <c r="A479" s="35" t="s">
        <v>17</v>
      </c>
      <c r="B479" s="83" t="s">
        <v>202</v>
      </c>
      <c r="C479" s="37">
        <v>100</v>
      </c>
      <c r="D479" s="60">
        <f>18466.85+6.25</f>
        <v>18473.099999999999</v>
      </c>
      <c r="E479" s="10"/>
      <c r="F479" s="10"/>
      <c r="G479" s="3"/>
    </row>
    <row r="480" spans="1:7" ht="18.75">
      <c r="A480" s="35" t="s">
        <v>9</v>
      </c>
      <c r="B480" s="83" t="s">
        <v>202</v>
      </c>
      <c r="C480" s="37">
        <v>200</v>
      </c>
      <c r="D480" s="60">
        <v>3174.65</v>
      </c>
      <c r="E480" s="10"/>
      <c r="F480" s="10"/>
      <c r="G480" s="3"/>
    </row>
    <row r="481" spans="1:10" ht="18.75">
      <c r="A481" s="35" t="s">
        <v>11</v>
      </c>
      <c r="B481" s="83" t="s">
        <v>202</v>
      </c>
      <c r="C481" s="37">
        <v>800</v>
      </c>
      <c r="D481" s="60">
        <v>0.3</v>
      </c>
      <c r="E481" s="10"/>
      <c r="F481" s="10"/>
      <c r="G481" s="3"/>
    </row>
    <row r="482" spans="1:10" ht="37.5">
      <c r="A482" s="35" t="s">
        <v>280</v>
      </c>
      <c r="B482" s="83" t="s">
        <v>281</v>
      </c>
      <c r="C482" s="36" t="s">
        <v>464</v>
      </c>
      <c r="D482" s="60">
        <f>D483</f>
        <v>67.7</v>
      </c>
      <c r="E482" s="10"/>
      <c r="F482" s="10"/>
      <c r="G482" s="3"/>
    </row>
    <row r="483" spans="1:10" ht="18.75">
      <c r="A483" s="35" t="s">
        <v>9</v>
      </c>
      <c r="B483" s="83" t="s">
        <v>281</v>
      </c>
      <c r="C483" s="37">
        <v>200</v>
      </c>
      <c r="D483" s="60">
        <v>67.7</v>
      </c>
      <c r="E483" s="10"/>
      <c r="F483" s="10"/>
      <c r="G483" s="3"/>
    </row>
    <row r="484" spans="1:10" ht="18.75">
      <c r="A484" s="66" t="s">
        <v>31</v>
      </c>
      <c r="B484" s="83" t="s">
        <v>90</v>
      </c>
      <c r="C484" s="36" t="s">
        <v>464</v>
      </c>
      <c r="D484" s="60">
        <f>D485+D486</f>
        <v>309.25</v>
      </c>
      <c r="E484" s="10">
        <f>E485</f>
        <v>200</v>
      </c>
      <c r="F484" s="10">
        <f>F485</f>
        <v>200</v>
      </c>
      <c r="G484" s="3"/>
    </row>
    <row r="485" spans="1:10" ht="18.75">
      <c r="A485" s="35" t="s">
        <v>9</v>
      </c>
      <c r="B485" s="83" t="s">
        <v>90</v>
      </c>
      <c r="C485" s="37">
        <v>200</v>
      </c>
      <c r="D485" s="60">
        <v>200</v>
      </c>
      <c r="E485" s="10">
        <f>E486</f>
        <v>200</v>
      </c>
      <c r="F485" s="10">
        <f>F486</f>
        <v>200</v>
      </c>
      <c r="G485" s="3"/>
    </row>
    <row r="486" spans="1:10" ht="18.75">
      <c r="A486" s="35" t="s">
        <v>11</v>
      </c>
      <c r="B486" s="83" t="s">
        <v>90</v>
      </c>
      <c r="C486" s="37">
        <v>800</v>
      </c>
      <c r="D486" s="60">
        <v>109.25</v>
      </c>
      <c r="E486" s="10">
        <v>200</v>
      </c>
      <c r="F486" s="10">
        <v>200</v>
      </c>
      <c r="G486" s="3"/>
    </row>
    <row r="487" spans="1:10" ht="37.5">
      <c r="A487" s="64" t="s">
        <v>154</v>
      </c>
      <c r="B487" s="83" t="s">
        <v>91</v>
      </c>
      <c r="C487" s="36" t="s">
        <v>464</v>
      </c>
      <c r="D487" s="60">
        <f>D488+D489</f>
        <v>1432.28</v>
      </c>
      <c r="E487" s="10"/>
      <c r="F487" s="10"/>
      <c r="G487" s="3"/>
    </row>
    <row r="488" spans="1:10" ht="56.25">
      <c r="A488" s="35" t="s">
        <v>17</v>
      </c>
      <c r="B488" s="83" t="s">
        <v>91</v>
      </c>
      <c r="C488" s="37">
        <v>100</v>
      </c>
      <c r="D488" s="60">
        <v>1366.21</v>
      </c>
      <c r="E488" s="10"/>
      <c r="F488" s="10"/>
      <c r="G488" s="3"/>
    </row>
    <row r="489" spans="1:10" ht="18.75">
      <c r="A489" s="35" t="s">
        <v>9</v>
      </c>
      <c r="B489" s="83" t="s">
        <v>91</v>
      </c>
      <c r="C489" s="37">
        <v>200</v>
      </c>
      <c r="D489" s="60">
        <v>66.069999999999993</v>
      </c>
      <c r="E489" s="10"/>
      <c r="F489" s="10"/>
      <c r="G489" s="3"/>
    </row>
    <row r="490" spans="1:10" ht="37.5">
      <c r="A490" s="31" t="s">
        <v>309</v>
      </c>
      <c r="B490" s="83" t="s">
        <v>92</v>
      </c>
      <c r="C490" s="36" t="s">
        <v>464</v>
      </c>
      <c r="D490" s="60">
        <f>D491</f>
        <v>3</v>
      </c>
      <c r="E490" s="25"/>
      <c r="F490" s="25"/>
      <c r="G490" s="26"/>
      <c r="H490" s="27"/>
      <c r="I490" s="27"/>
      <c r="J490" s="27"/>
    </row>
    <row r="491" spans="1:10" ht="18.75">
      <c r="A491" s="35" t="s">
        <v>9</v>
      </c>
      <c r="B491" s="83" t="s">
        <v>92</v>
      </c>
      <c r="C491" s="37">
        <v>200</v>
      </c>
      <c r="D491" s="60">
        <v>3</v>
      </c>
      <c r="E491" s="10"/>
      <c r="F491" s="10"/>
      <c r="G491" s="3"/>
    </row>
    <row r="492" spans="1:10" ht="37.5">
      <c r="A492" s="31" t="s">
        <v>151</v>
      </c>
      <c r="B492" s="83" t="s">
        <v>531</v>
      </c>
      <c r="C492" s="36" t="s">
        <v>464</v>
      </c>
      <c r="D492" s="60">
        <f>D493</f>
        <v>39.630000000000003</v>
      </c>
      <c r="E492" s="10"/>
      <c r="F492" s="10"/>
      <c r="G492" s="3"/>
    </row>
    <row r="493" spans="1:10" ht="18.75">
      <c r="A493" s="35" t="s">
        <v>9</v>
      </c>
      <c r="B493" s="83" t="s">
        <v>531</v>
      </c>
      <c r="C493" s="37">
        <v>200</v>
      </c>
      <c r="D493" s="60">
        <v>39.630000000000003</v>
      </c>
      <c r="E493" s="10"/>
      <c r="F493" s="10"/>
      <c r="G493" s="3"/>
    </row>
    <row r="494" spans="1:10" ht="18.75">
      <c r="A494" s="35" t="s">
        <v>413</v>
      </c>
      <c r="B494" s="83" t="s">
        <v>263</v>
      </c>
      <c r="C494" s="36" t="s">
        <v>464</v>
      </c>
      <c r="D494" s="60">
        <f>D495</f>
        <v>6830.02</v>
      </c>
      <c r="E494" s="10"/>
      <c r="F494" s="10"/>
      <c r="G494" s="3"/>
    </row>
    <row r="495" spans="1:10" ht="18.75">
      <c r="A495" s="75" t="s">
        <v>497</v>
      </c>
      <c r="B495" s="83" t="s">
        <v>496</v>
      </c>
      <c r="C495" s="36" t="s">
        <v>464</v>
      </c>
      <c r="D495" s="60">
        <f>D496</f>
        <v>6830.02</v>
      </c>
      <c r="E495" s="10"/>
      <c r="F495" s="10"/>
      <c r="G495" s="3"/>
    </row>
    <row r="496" spans="1:10" ht="37.5">
      <c r="A496" s="35" t="s">
        <v>162</v>
      </c>
      <c r="B496" s="83" t="s">
        <v>496</v>
      </c>
      <c r="C496" s="37">
        <v>400</v>
      </c>
      <c r="D496" s="60">
        <f>7838.02-1008</f>
        <v>6830.02</v>
      </c>
      <c r="E496" s="10"/>
      <c r="F496" s="10"/>
      <c r="G496" s="3"/>
    </row>
    <row r="497" spans="1:7" ht="75">
      <c r="A497" s="47" t="s">
        <v>456</v>
      </c>
      <c r="B497" s="79" t="s">
        <v>334</v>
      </c>
      <c r="C497" s="36" t="s">
        <v>464</v>
      </c>
      <c r="D497" s="45">
        <f>D498+D500</f>
        <v>40</v>
      </c>
      <c r="E497" s="10"/>
      <c r="F497" s="10"/>
      <c r="G497" s="3"/>
    </row>
    <row r="498" spans="1:7" ht="37.5">
      <c r="A498" s="39" t="s">
        <v>333</v>
      </c>
      <c r="B498" s="83" t="s">
        <v>335</v>
      </c>
      <c r="C498" s="36" t="s">
        <v>464</v>
      </c>
      <c r="D498" s="60">
        <f>D499</f>
        <v>20</v>
      </c>
      <c r="E498" s="10"/>
      <c r="F498" s="10"/>
      <c r="G498" s="3"/>
    </row>
    <row r="499" spans="1:7" ht="18.75">
      <c r="A499" s="39" t="s">
        <v>9</v>
      </c>
      <c r="B499" s="83" t="s">
        <v>335</v>
      </c>
      <c r="C499" s="37">
        <v>200</v>
      </c>
      <c r="D499" s="60">
        <v>20</v>
      </c>
      <c r="E499" s="10"/>
      <c r="F499" s="10"/>
      <c r="G499" s="3"/>
    </row>
    <row r="500" spans="1:7" ht="56.25">
      <c r="A500" s="39" t="s">
        <v>336</v>
      </c>
      <c r="B500" s="83" t="s">
        <v>337</v>
      </c>
      <c r="C500" s="36" t="s">
        <v>464</v>
      </c>
      <c r="D500" s="60">
        <f>D501</f>
        <v>20</v>
      </c>
      <c r="E500" s="10"/>
      <c r="F500" s="10"/>
      <c r="G500" s="3"/>
    </row>
    <row r="501" spans="1:7" ht="37.5">
      <c r="A501" s="35" t="s">
        <v>26</v>
      </c>
      <c r="B501" s="83" t="s">
        <v>337</v>
      </c>
      <c r="C501" s="37">
        <v>600</v>
      </c>
      <c r="D501" s="60">
        <v>20</v>
      </c>
      <c r="E501" s="10"/>
      <c r="F501" s="10"/>
      <c r="G501" s="3"/>
    </row>
    <row r="502" spans="1:7" ht="56.25">
      <c r="A502" s="47" t="s">
        <v>338</v>
      </c>
      <c r="B502" s="79" t="s">
        <v>226</v>
      </c>
      <c r="C502" s="36" t="s">
        <v>464</v>
      </c>
      <c r="D502" s="45">
        <f>D503</f>
        <v>10</v>
      </c>
      <c r="E502" s="10"/>
      <c r="F502" s="10"/>
      <c r="G502" s="3"/>
    </row>
    <row r="503" spans="1:7" ht="56.25">
      <c r="A503" s="39" t="s">
        <v>339</v>
      </c>
      <c r="B503" s="83" t="s">
        <v>340</v>
      </c>
      <c r="C503" s="36" t="s">
        <v>464</v>
      </c>
      <c r="D503" s="60">
        <f>D504</f>
        <v>10</v>
      </c>
      <c r="E503" s="10"/>
      <c r="F503" s="10"/>
      <c r="G503" s="3"/>
    </row>
    <row r="504" spans="1:7" ht="37.5">
      <c r="A504" s="35" t="s">
        <v>26</v>
      </c>
      <c r="B504" s="83" t="s">
        <v>340</v>
      </c>
      <c r="C504" s="37">
        <v>200</v>
      </c>
      <c r="D504" s="60">
        <v>10</v>
      </c>
      <c r="E504" s="10"/>
      <c r="F504" s="10"/>
      <c r="G504" s="3"/>
    </row>
    <row r="505" spans="1:7" ht="37.5">
      <c r="A505" s="34" t="s">
        <v>384</v>
      </c>
      <c r="B505" s="79" t="s">
        <v>93</v>
      </c>
      <c r="C505" s="36" t="s">
        <v>464</v>
      </c>
      <c r="D505" s="45">
        <f>D509+D506</f>
        <v>1018</v>
      </c>
      <c r="E505" s="16"/>
      <c r="F505" s="16"/>
      <c r="G505" s="3"/>
    </row>
    <row r="506" spans="1:7" ht="18.75">
      <c r="A506" s="38" t="s">
        <v>282</v>
      </c>
      <c r="B506" s="79" t="s">
        <v>294</v>
      </c>
      <c r="C506" s="36" t="s">
        <v>464</v>
      </c>
      <c r="D506" s="45">
        <f>D507</f>
        <v>912.74</v>
      </c>
      <c r="E506" s="16"/>
      <c r="F506" s="16"/>
      <c r="G506" s="3"/>
    </row>
    <row r="507" spans="1:7" ht="56.25">
      <c r="A507" s="35" t="s">
        <v>402</v>
      </c>
      <c r="B507" s="83" t="s">
        <v>295</v>
      </c>
      <c r="C507" s="36" t="s">
        <v>464</v>
      </c>
      <c r="D507" s="60">
        <f>D508</f>
        <v>912.74</v>
      </c>
      <c r="E507" s="16"/>
      <c r="F507" s="16"/>
      <c r="G507" s="3"/>
    </row>
    <row r="508" spans="1:7" ht="18.75">
      <c r="A508" s="41" t="s">
        <v>9</v>
      </c>
      <c r="B508" s="83" t="s">
        <v>295</v>
      </c>
      <c r="C508" s="37">
        <v>200</v>
      </c>
      <c r="D508" s="60">
        <v>912.74</v>
      </c>
      <c r="E508" s="16"/>
      <c r="F508" s="16"/>
      <c r="G508" s="3"/>
    </row>
    <row r="509" spans="1:7" ht="56.25">
      <c r="A509" s="38" t="s">
        <v>410</v>
      </c>
      <c r="B509" s="79" t="s">
        <v>411</v>
      </c>
      <c r="C509" s="36" t="s">
        <v>464</v>
      </c>
      <c r="D509" s="45">
        <f>D510</f>
        <v>105.26</v>
      </c>
      <c r="E509" s="16"/>
      <c r="F509" s="16"/>
      <c r="G509" s="3"/>
    </row>
    <row r="510" spans="1:7" ht="37.5">
      <c r="A510" s="31" t="s">
        <v>310</v>
      </c>
      <c r="B510" s="83" t="s">
        <v>347</v>
      </c>
      <c r="C510" s="36" t="s">
        <v>464</v>
      </c>
      <c r="D510" s="60">
        <f>D511</f>
        <v>105.26</v>
      </c>
      <c r="E510" s="16"/>
      <c r="F510" s="16"/>
      <c r="G510" s="3"/>
    </row>
    <row r="511" spans="1:7" ht="18.75">
      <c r="A511" s="35" t="s">
        <v>9</v>
      </c>
      <c r="B511" s="83" t="s">
        <v>347</v>
      </c>
      <c r="C511" s="37">
        <v>200</v>
      </c>
      <c r="D511" s="60">
        <v>105.26</v>
      </c>
      <c r="E511" s="16"/>
      <c r="F511" s="16"/>
      <c r="G511" s="3"/>
    </row>
    <row r="512" spans="1:7" ht="37.5">
      <c r="A512" s="38" t="s">
        <v>260</v>
      </c>
      <c r="B512" s="79" t="s">
        <v>259</v>
      </c>
      <c r="C512" s="36" t="s">
        <v>464</v>
      </c>
      <c r="D512" s="45">
        <f>D513+D516</f>
        <v>982.13</v>
      </c>
      <c r="E512" s="16"/>
      <c r="F512" s="16"/>
      <c r="G512" s="3"/>
    </row>
    <row r="513" spans="1:7" ht="18.75">
      <c r="A513" s="35" t="s">
        <v>15</v>
      </c>
      <c r="B513" s="83" t="s">
        <v>261</v>
      </c>
      <c r="C513" s="36" t="s">
        <v>464</v>
      </c>
      <c r="D513" s="60">
        <f>D514+D515</f>
        <v>51.7</v>
      </c>
      <c r="E513" s="16"/>
      <c r="F513" s="16"/>
      <c r="G513" s="3"/>
    </row>
    <row r="514" spans="1:7" ht="56.25">
      <c r="A514" s="35" t="s">
        <v>17</v>
      </c>
      <c r="B514" s="83" t="s">
        <v>261</v>
      </c>
      <c r="C514" s="37">
        <v>100</v>
      </c>
      <c r="D514" s="60">
        <v>27.7</v>
      </c>
      <c r="E514" s="16"/>
      <c r="F514" s="16"/>
      <c r="G514" s="3"/>
    </row>
    <row r="515" spans="1:7" ht="18.75">
      <c r="A515" s="41" t="s">
        <v>9</v>
      </c>
      <c r="B515" s="83" t="s">
        <v>261</v>
      </c>
      <c r="C515" s="37">
        <v>200</v>
      </c>
      <c r="D515" s="60">
        <v>24</v>
      </c>
      <c r="E515" s="16"/>
      <c r="F515" s="16"/>
      <c r="G515" s="3"/>
    </row>
    <row r="516" spans="1:7" ht="37.5">
      <c r="A516" s="35" t="s">
        <v>16</v>
      </c>
      <c r="B516" s="83" t="s">
        <v>262</v>
      </c>
      <c r="C516" s="36" t="s">
        <v>464</v>
      </c>
      <c r="D516" s="60">
        <f>D517</f>
        <v>930.43</v>
      </c>
      <c r="E516" s="16"/>
      <c r="F516" s="16"/>
      <c r="G516" s="3"/>
    </row>
    <row r="517" spans="1:7" ht="56.25">
      <c r="A517" s="41" t="s">
        <v>8</v>
      </c>
      <c r="B517" s="83" t="s">
        <v>262</v>
      </c>
      <c r="C517" s="37">
        <v>100</v>
      </c>
      <c r="D517" s="60">
        <v>930.43</v>
      </c>
      <c r="E517" s="16"/>
      <c r="F517" s="16"/>
      <c r="G517" s="3"/>
    </row>
    <row r="518" spans="1:7" ht="37.5">
      <c r="A518" s="46" t="s">
        <v>385</v>
      </c>
      <c r="B518" s="79" t="s">
        <v>203</v>
      </c>
      <c r="C518" s="36" t="s">
        <v>464</v>
      </c>
      <c r="D518" s="45">
        <f>D519</f>
        <v>70</v>
      </c>
      <c r="E518" s="16"/>
      <c r="F518" s="16"/>
      <c r="G518" s="3"/>
    </row>
    <row r="519" spans="1:7" ht="37.5">
      <c r="A519" s="41" t="s">
        <v>458</v>
      </c>
      <c r="B519" s="83" t="s">
        <v>204</v>
      </c>
      <c r="C519" s="36" t="s">
        <v>464</v>
      </c>
      <c r="D519" s="60">
        <f>D520</f>
        <v>70</v>
      </c>
      <c r="E519" s="16"/>
      <c r="F519" s="16"/>
      <c r="G519" s="3"/>
    </row>
    <row r="520" spans="1:7" ht="18.75">
      <c r="A520" s="41" t="s">
        <v>9</v>
      </c>
      <c r="B520" s="83" t="s">
        <v>204</v>
      </c>
      <c r="C520" s="37">
        <v>200</v>
      </c>
      <c r="D520" s="60">
        <v>70</v>
      </c>
      <c r="E520" s="16"/>
      <c r="F520" s="16"/>
      <c r="G520" s="3"/>
    </row>
    <row r="521" spans="1:7" ht="37.5">
      <c r="A521" s="43" t="s">
        <v>403</v>
      </c>
      <c r="B521" s="79" t="s">
        <v>97</v>
      </c>
      <c r="C521" s="36" t="s">
        <v>464</v>
      </c>
      <c r="D521" s="45">
        <f>D522</f>
        <v>765.98</v>
      </c>
      <c r="E521" s="16"/>
      <c r="F521" s="16"/>
      <c r="G521" s="3"/>
    </row>
    <row r="522" spans="1:7" ht="18.75">
      <c r="A522" s="41" t="s">
        <v>457</v>
      </c>
      <c r="B522" s="83" t="s">
        <v>98</v>
      </c>
      <c r="C522" s="36" t="s">
        <v>464</v>
      </c>
      <c r="D522" s="60">
        <f>D523</f>
        <v>765.98</v>
      </c>
      <c r="E522" s="16"/>
      <c r="F522" s="16"/>
      <c r="G522" s="3"/>
    </row>
    <row r="523" spans="1:7" ht="18.75">
      <c r="A523" s="41" t="s">
        <v>9</v>
      </c>
      <c r="B523" s="83" t="s">
        <v>98</v>
      </c>
      <c r="C523" s="37">
        <v>200</v>
      </c>
      <c r="D523" s="60">
        <v>765.98</v>
      </c>
      <c r="E523" s="16"/>
      <c r="F523" s="16"/>
      <c r="G523" s="3"/>
    </row>
    <row r="524" spans="1:7" ht="37.5">
      <c r="A524" s="46" t="s">
        <v>206</v>
      </c>
      <c r="B524" s="79" t="s">
        <v>207</v>
      </c>
      <c r="C524" s="36" t="s">
        <v>464</v>
      </c>
      <c r="D524" s="45">
        <f>D525+D529</f>
        <v>31869.579999999998</v>
      </c>
      <c r="E524" s="16"/>
      <c r="F524" s="16"/>
      <c r="G524" s="3"/>
    </row>
    <row r="525" spans="1:7" ht="37.5">
      <c r="A525" s="41" t="s">
        <v>208</v>
      </c>
      <c r="B525" s="83" t="s">
        <v>209</v>
      </c>
      <c r="C525" s="36" t="s">
        <v>464</v>
      </c>
      <c r="D525" s="60">
        <f>D526+D527+D528</f>
        <v>29997.579999999998</v>
      </c>
      <c r="E525" s="16"/>
      <c r="F525" s="16"/>
      <c r="G525" s="3"/>
    </row>
    <row r="526" spans="1:7" ht="56.25">
      <c r="A526" s="35" t="s">
        <v>17</v>
      </c>
      <c r="B526" s="83" t="s">
        <v>209</v>
      </c>
      <c r="C526" s="37">
        <v>100</v>
      </c>
      <c r="D526" s="60">
        <f>25330.8+640.58</f>
        <v>25971.38</v>
      </c>
      <c r="E526" s="16"/>
      <c r="F526" s="16"/>
      <c r="G526" s="3"/>
    </row>
    <row r="527" spans="1:7" ht="18.75">
      <c r="A527" s="41" t="s">
        <v>9</v>
      </c>
      <c r="B527" s="83" t="s">
        <v>209</v>
      </c>
      <c r="C527" s="37">
        <v>200</v>
      </c>
      <c r="D527" s="60">
        <v>3551.19</v>
      </c>
      <c r="E527" s="16"/>
      <c r="F527" s="16"/>
      <c r="G527" s="3"/>
    </row>
    <row r="528" spans="1:7" ht="18.75">
      <c r="A528" s="41" t="s">
        <v>11</v>
      </c>
      <c r="B528" s="83" t="s">
        <v>209</v>
      </c>
      <c r="C528" s="37">
        <v>800</v>
      </c>
      <c r="D528" s="60">
        <v>475.01</v>
      </c>
      <c r="E528" s="16"/>
      <c r="F528" s="16"/>
      <c r="G528" s="3"/>
    </row>
    <row r="529" spans="1:7" ht="18.75">
      <c r="A529" s="35" t="s">
        <v>250</v>
      </c>
      <c r="B529" s="83" t="s">
        <v>448</v>
      </c>
      <c r="C529" s="36" t="s">
        <v>464</v>
      </c>
      <c r="D529" s="60">
        <f>D530</f>
        <v>1872</v>
      </c>
      <c r="E529" s="16"/>
      <c r="F529" s="16"/>
      <c r="G529" s="3"/>
    </row>
    <row r="530" spans="1:7" ht="18.75">
      <c r="A530" s="41" t="s">
        <v>9</v>
      </c>
      <c r="B530" s="83" t="s">
        <v>448</v>
      </c>
      <c r="C530" s="37">
        <v>200</v>
      </c>
      <c r="D530" s="60">
        <v>1872</v>
      </c>
      <c r="E530" s="16"/>
      <c r="F530" s="16"/>
      <c r="G530" s="3"/>
    </row>
    <row r="531" spans="1:7" ht="18.75">
      <c r="A531" s="52" t="s">
        <v>429</v>
      </c>
      <c r="B531" s="79" t="s">
        <v>428</v>
      </c>
      <c r="C531" s="36" t="s">
        <v>464</v>
      </c>
      <c r="D531" s="45">
        <f>D535+D532</f>
        <v>1054.3200000000002</v>
      </c>
      <c r="E531" s="16"/>
      <c r="F531" s="16"/>
      <c r="G531" s="3"/>
    </row>
    <row r="532" spans="1:7" ht="18.75">
      <c r="A532" s="80" t="s">
        <v>516</v>
      </c>
      <c r="B532" s="79" t="s">
        <v>518</v>
      </c>
      <c r="C532" s="36" t="s">
        <v>464</v>
      </c>
      <c r="D532" s="45">
        <f>D533</f>
        <v>834.32</v>
      </c>
      <c r="E532" s="16"/>
      <c r="F532" s="16"/>
      <c r="G532" s="3"/>
    </row>
    <row r="533" spans="1:7" ht="18.75">
      <c r="A533" s="80" t="s">
        <v>517</v>
      </c>
      <c r="B533" s="83" t="s">
        <v>519</v>
      </c>
      <c r="C533" s="36" t="s">
        <v>464</v>
      </c>
      <c r="D533" s="60">
        <f>D534</f>
        <v>834.32</v>
      </c>
      <c r="E533" s="16"/>
      <c r="F533" s="16"/>
      <c r="G533" s="3"/>
    </row>
    <row r="534" spans="1:7" ht="18.75">
      <c r="A534" s="71" t="s">
        <v>9</v>
      </c>
      <c r="B534" s="83" t="s">
        <v>519</v>
      </c>
      <c r="C534" s="36" t="s">
        <v>474</v>
      </c>
      <c r="D534" s="60">
        <v>834.32</v>
      </c>
      <c r="E534" s="16"/>
      <c r="F534" s="16"/>
      <c r="G534" s="3"/>
    </row>
    <row r="535" spans="1:7" ht="75">
      <c r="A535" s="35" t="s">
        <v>434</v>
      </c>
      <c r="B535" s="83" t="s">
        <v>432</v>
      </c>
      <c r="C535" s="36" t="s">
        <v>464</v>
      </c>
      <c r="D535" s="45">
        <f>D536</f>
        <v>220</v>
      </c>
      <c r="E535" s="16"/>
      <c r="F535" s="16"/>
      <c r="G535" s="3"/>
    </row>
    <row r="536" spans="1:7" ht="37.5">
      <c r="A536" s="35" t="s">
        <v>435</v>
      </c>
      <c r="B536" s="83" t="s">
        <v>433</v>
      </c>
      <c r="C536" s="36" t="s">
        <v>464</v>
      </c>
      <c r="D536" s="60">
        <f>D537</f>
        <v>220</v>
      </c>
      <c r="E536" s="16"/>
      <c r="F536" s="16"/>
      <c r="G536" s="3"/>
    </row>
    <row r="537" spans="1:7" ht="18.75">
      <c r="A537" s="41" t="s">
        <v>9</v>
      </c>
      <c r="B537" s="83" t="s">
        <v>433</v>
      </c>
      <c r="C537" s="37">
        <v>200</v>
      </c>
      <c r="D537" s="60">
        <v>220</v>
      </c>
      <c r="E537" s="16"/>
      <c r="F537" s="16"/>
      <c r="G537" s="3"/>
    </row>
    <row r="538" spans="1:7" ht="18.75">
      <c r="A538" s="35"/>
      <c r="B538" s="83"/>
      <c r="C538" s="37"/>
      <c r="D538" s="60"/>
      <c r="E538" s="16"/>
      <c r="F538" s="16"/>
      <c r="G538" s="3"/>
    </row>
    <row r="539" spans="1:7" ht="18.75">
      <c r="A539" s="67" t="s">
        <v>13</v>
      </c>
      <c r="B539" s="87"/>
      <c r="C539" s="68"/>
      <c r="D539" s="105">
        <f>D15+D19+D35+D46+D85+D121+D127+D177+D261+D299+D308+D322+D333+D422+D432+D451+D505+D518+D521+D524+D502+D512+D497+D531</f>
        <v>2150027.923</v>
      </c>
      <c r="E539" s="19" t="e">
        <f>E15+#REF!+E209+#REF!+#REF!+#REF!+#REF!+#REF!+E432+E451+#REF!+#REF!+#REF!</f>
        <v>#REF!</v>
      </c>
      <c r="F539" s="19" t="e">
        <f>F15+#REF!+F209+#REF!+#REF!+#REF!+#REF!+#REF!+F432+F451+#REF!+#REF!+#REF!</f>
        <v>#REF!</v>
      </c>
      <c r="G539" s="3"/>
    </row>
    <row r="540" spans="1:7" ht="18.75">
      <c r="D540" s="106"/>
      <c r="E540" s="4"/>
      <c r="F540" s="4"/>
      <c r="G540" s="3"/>
    </row>
    <row r="541" spans="1:7">
      <c r="A541" s="109" t="s">
        <v>12</v>
      </c>
      <c r="B541" s="110"/>
      <c r="C541" s="110"/>
      <c r="D541" s="110"/>
      <c r="E541" s="110"/>
      <c r="F541" s="110"/>
      <c r="G541" s="3"/>
    </row>
    <row r="542" spans="1:7">
      <c r="G542" s="1"/>
    </row>
  </sheetData>
  <autoFilter ref="A14:J542"/>
  <mergeCells count="16">
    <mergeCell ref="A1:F1"/>
    <mergeCell ref="A541:F541"/>
    <mergeCell ref="A2:F2"/>
    <mergeCell ref="A3:F3"/>
    <mergeCell ref="A10:F10"/>
    <mergeCell ref="A5:F5"/>
    <mergeCell ref="A7:F7"/>
    <mergeCell ref="A12:A13"/>
    <mergeCell ref="A4:F4"/>
    <mergeCell ref="A6:F6"/>
    <mergeCell ref="A8:F8"/>
    <mergeCell ref="A9:F9"/>
    <mergeCell ref="C12:C13"/>
    <mergeCell ref="E12:F12"/>
    <mergeCell ref="B12:B13"/>
    <mergeCell ref="D12:D13"/>
  </mergeCells>
  <phoneticPr fontId="4" type="noConversion"/>
  <pageMargins left="0.78740157480314965" right="0.19685039370078741" top="0.78740157480314965" bottom="0.78740157480314965" header="0.31496062992125984" footer="0.31496062992125984"/>
  <pageSetup paperSize="9" fitToHeight="0" orientation="landscape" r:id="rId1"/>
  <headerFooter alignWithMargins="0"/>
  <rowBreaks count="2" manualBreakCount="2">
    <brk id="523" max="3" man="1"/>
    <brk id="539"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10</vt:lpstr>
      <vt:lpstr>'Приложение 10'!Заголовки_для_печати</vt:lpstr>
      <vt:lpstr>'Приложение 10'!Область_печати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Кондракова</dc:creator>
  <cp:lastModifiedBy>sekretar</cp:lastModifiedBy>
  <cp:lastPrinted>2020-12-25T09:44:49Z</cp:lastPrinted>
  <dcterms:created xsi:type="dcterms:W3CDTF">2013-10-16T11:38:15Z</dcterms:created>
  <dcterms:modified xsi:type="dcterms:W3CDTF">2020-12-25T11:25:04Z</dcterms:modified>
</cp:coreProperties>
</file>